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00" windowHeight="7245" firstSheet="1" activeTab="1"/>
  </bookViews>
  <sheets>
    <sheet name="Отдел образования" sheetId="2" r:id="rId1"/>
    <sheet name="Отдел образования (2)" sheetId="3" r:id="rId2"/>
  </sheets>
  <definedNames>
    <definedName name="Excel_BuiltIn_Print_Area" localSheetId="0">'Отдел образования'!$A$1:$H$260</definedName>
    <definedName name="Excel_BuiltIn_Print_Area" localSheetId="1">'Отдел образования (2)'!$A$1:$H$393</definedName>
    <definedName name="_xlnm.Print_Titles" localSheetId="0">'Отдел образования'!$7:$8</definedName>
    <definedName name="_xlnm.Print_Titles" localSheetId="1">'Отдел образования (2)'!$7:$9</definedName>
    <definedName name="_xlnm.Print_Area" localSheetId="0">'Отдел образования'!$A$1:$H$415</definedName>
    <definedName name="_xlnm.Print_Area" localSheetId="1">'Отдел образования (2)'!$A$1:$K$436</definedName>
  </definedNames>
  <calcPr calcId="114210" fullCalcOnLoad="1"/>
</workbook>
</file>

<file path=xl/calcChain.xml><?xml version="1.0" encoding="utf-8"?>
<calcChain xmlns="http://schemas.openxmlformats.org/spreadsheetml/2006/main">
  <c r="F316" i="3"/>
  <c r="F307"/>
  <c r="F315"/>
  <c r="F306"/>
  <c r="F314"/>
  <c r="F305"/>
  <c r="F119"/>
  <c r="I67"/>
  <c r="H67"/>
  <c r="G67"/>
  <c r="H218"/>
  <c r="H219"/>
  <c r="H220"/>
  <c r="H119"/>
  <c r="H209"/>
  <c r="H210"/>
  <c r="H211"/>
  <c r="F356"/>
  <c r="F353"/>
  <c r="F240"/>
  <c r="F234"/>
  <c r="F188"/>
  <c r="F339"/>
  <c r="E319"/>
  <c r="E318"/>
  <c r="G72"/>
  <c r="H72"/>
  <c r="I72"/>
  <c r="J72"/>
  <c r="K72"/>
  <c r="G73"/>
  <c r="H73"/>
  <c r="I73"/>
  <c r="J73"/>
  <c r="K73"/>
  <c r="G75"/>
  <c r="H75"/>
  <c r="I75"/>
  <c r="J75"/>
  <c r="K75"/>
  <c r="F75"/>
  <c r="F73"/>
  <c r="F72"/>
  <c r="G99"/>
  <c r="H99"/>
  <c r="H95"/>
  <c r="F99"/>
  <c r="E101"/>
  <c r="E102"/>
  <c r="E99"/>
  <c r="E98"/>
  <c r="E97"/>
  <c r="E96"/>
  <c r="K95"/>
  <c r="J95"/>
  <c r="I95"/>
  <c r="G95"/>
  <c r="F95"/>
  <c r="F48"/>
  <c r="F33"/>
  <c r="E95"/>
  <c r="F269"/>
  <c r="F216"/>
  <c r="F217"/>
  <c r="F208"/>
  <c r="F173"/>
  <c r="F67"/>
  <c r="K60"/>
  <c r="J58"/>
  <c r="K58"/>
  <c r="J60"/>
  <c r="J164"/>
  <c r="K164"/>
  <c r="J162"/>
  <c r="K162"/>
  <c r="F162"/>
  <c r="F207"/>
  <c r="F346"/>
  <c r="J119"/>
  <c r="K119"/>
  <c r="E60"/>
  <c r="J67"/>
  <c r="J174"/>
  <c r="J173"/>
  <c r="K173"/>
  <c r="K171"/>
  <c r="E340"/>
  <c r="E339"/>
  <c r="E332"/>
  <c r="E322"/>
  <c r="H303"/>
  <c r="E311"/>
  <c r="I221"/>
  <c r="E221"/>
  <c r="G263"/>
  <c r="E422"/>
  <c r="E411"/>
  <c r="E410"/>
  <c r="E393"/>
  <c r="E392"/>
  <c r="E387"/>
  <c r="E363"/>
  <c r="E362"/>
  <c r="E361"/>
  <c r="E360"/>
  <c r="E359"/>
  <c r="E358"/>
  <c r="E356"/>
  <c r="E346"/>
  <c r="E342"/>
  <c r="E341"/>
  <c r="E337"/>
  <c r="E336"/>
  <c r="E333"/>
  <c r="E331"/>
  <c r="E330"/>
  <c r="E329"/>
  <c r="E326"/>
  <c r="E323"/>
  <c r="E320"/>
  <c r="E317"/>
  <c r="E316"/>
  <c r="E315"/>
  <c r="E314"/>
  <c r="E310"/>
  <c r="E309"/>
  <c r="E308"/>
  <c r="E307"/>
  <c r="E306"/>
  <c r="E305"/>
  <c r="E302"/>
  <c r="E299"/>
  <c r="E287"/>
  <c r="E286"/>
  <c r="E281"/>
  <c r="E280"/>
  <c r="E278"/>
  <c r="E277"/>
  <c r="E276"/>
  <c r="E273"/>
  <c r="E252"/>
  <c r="E251"/>
  <c r="E250"/>
  <c r="E249"/>
  <c r="E222"/>
  <c r="E220"/>
  <c r="E219"/>
  <c r="E218"/>
  <c r="E216"/>
  <c r="E210"/>
  <c r="E204"/>
  <c r="E201"/>
  <c r="E200"/>
  <c r="E199"/>
  <c r="E198"/>
  <c r="E195"/>
  <c r="E185"/>
  <c r="E184"/>
  <c r="E175"/>
  <c r="E164"/>
  <c r="E162"/>
  <c r="E158"/>
  <c r="E157"/>
  <c r="E156"/>
  <c r="E155"/>
  <c r="E152"/>
  <c r="E151"/>
  <c r="E150"/>
  <c r="E149"/>
  <c r="E148"/>
  <c r="E147"/>
  <c r="E146"/>
  <c r="E145"/>
  <c r="E144"/>
  <c r="E142"/>
  <c r="E141"/>
  <c r="E140"/>
  <c r="E129"/>
  <c r="E125"/>
  <c r="E94"/>
  <c r="E93"/>
  <c r="E92"/>
  <c r="E91"/>
  <c r="E90"/>
  <c r="E88"/>
  <c r="E87"/>
  <c r="E86"/>
  <c r="E85"/>
  <c r="E84"/>
  <c r="E83"/>
  <c r="E82"/>
  <c r="E81"/>
  <c r="E79"/>
  <c r="E78"/>
  <c r="E77"/>
  <c r="E69"/>
  <c r="E68"/>
  <c r="E66"/>
  <c r="E63"/>
  <c r="E62"/>
  <c r="E58"/>
  <c r="E57"/>
  <c r="E54"/>
  <c r="E53"/>
  <c r="E52"/>
  <c r="E51"/>
  <c r="E50"/>
  <c r="E35"/>
  <c r="E34"/>
  <c r="E32"/>
  <c r="E31"/>
  <c r="H27"/>
  <c r="G381"/>
  <c r="G375"/>
  <c r="G369"/>
  <c r="F375"/>
  <c r="F369"/>
  <c r="I263"/>
  <c r="H263"/>
  <c r="F243"/>
  <c r="E243"/>
  <c r="F242"/>
  <c r="E242"/>
  <c r="E211"/>
  <c r="K213"/>
  <c r="E213"/>
  <c r="K190"/>
  <c r="J190"/>
  <c r="I190"/>
  <c r="H190"/>
  <c r="G190"/>
  <c r="G137"/>
  <c r="G136"/>
  <c r="H136"/>
  <c r="I136"/>
  <c r="G135"/>
  <c r="H135"/>
  <c r="J27"/>
  <c r="G43"/>
  <c r="H43"/>
  <c r="G42"/>
  <c r="H42"/>
  <c r="I42"/>
  <c r="J42"/>
  <c r="K42"/>
  <c r="E42"/>
  <c r="K423"/>
  <c r="K417"/>
  <c r="J423"/>
  <c r="J417"/>
  <c r="I423"/>
  <c r="I417"/>
  <c r="K421"/>
  <c r="K415"/>
  <c r="J421"/>
  <c r="J415"/>
  <c r="I421"/>
  <c r="I415"/>
  <c r="K420"/>
  <c r="J420"/>
  <c r="J414"/>
  <c r="I420"/>
  <c r="I414"/>
  <c r="K416"/>
  <c r="J416"/>
  <c r="I416"/>
  <c r="K409"/>
  <c r="K403"/>
  <c r="K397"/>
  <c r="J409"/>
  <c r="J403"/>
  <c r="J397"/>
  <c r="I409"/>
  <c r="I403"/>
  <c r="K408"/>
  <c r="J408"/>
  <c r="I408"/>
  <c r="K405"/>
  <c r="K399"/>
  <c r="J405"/>
  <c r="I405"/>
  <c r="I399"/>
  <c r="K404"/>
  <c r="J404"/>
  <c r="I404"/>
  <c r="K391"/>
  <c r="J391"/>
  <c r="J388"/>
  <c r="I391"/>
  <c r="K390"/>
  <c r="J390"/>
  <c r="I390"/>
  <c r="K386"/>
  <c r="J386"/>
  <c r="I386"/>
  <c r="K385"/>
  <c r="J385"/>
  <c r="I385"/>
  <c r="K384"/>
  <c r="J384"/>
  <c r="I384"/>
  <c r="K379"/>
  <c r="J379"/>
  <c r="I379"/>
  <c r="K378"/>
  <c r="J378"/>
  <c r="I378"/>
  <c r="K373"/>
  <c r="K367"/>
  <c r="J373"/>
  <c r="I373"/>
  <c r="K372"/>
  <c r="J372"/>
  <c r="J366"/>
  <c r="I372"/>
  <c r="K357"/>
  <c r="J357"/>
  <c r="J349"/>
  <c r="I357"/>
  <c r="K354"/>
  <c r="K293"/>
  <c r="J354"/>
  <c r="J293"/>
  <c r="I354"/>
  <c r="K350"/>
  <c r="K349"/>
  <c r="J350"/>
  <c r="I350"/>
  <c r="K348"/>
  <c r="J348"/>
  <c r="J343"/>
  <c r="I348"/>
  <c r="K347"/>
  <c r="J347"/>
  <c r="I347"/>
  <c r="K345"/>
  <c r="J345"/>
  <c r="I345"/>
  <c r="K334"/>
  <c r="J334"/>
  <c r="I334"/>
  <c r="K327"/>
  <c r="J327"/>
  <c r="I327"/>
  <c r="K312"/>
  <c r="J312"/>
  <c r="I312"/>
  <c r="K303"/>
  <c r="J303"/>
  <c r="I303"/>
  <c r="K297"/>
  <c r="J297"/>
  <c r="I297"/>
  <c r="K296"/>
  <c r="J296"/>
  <c r="I296"/>
  <c r="K290"/>
  <c r="J290"/>
  <c r="I290"/>
  <c r="K285"/>
  <c r="J285"/>
  <c r="J282"/>
  <c r="I285"/>
  <c r="K284"/>
  <c r="K282"/>
  <c r="J284"/>
  <c r="I284"/>
  <c r="K274"/>
  <c r="J274"/>
  <c r="I274"/>
  <c r="K268"/>
  <c r="K262"/>
  <c r="J268"/>
  <c r="I268"/>
  <c r="K267"/>
  <c r="J267"/>
  <c r="J261"/>
  <c r="J255"/>
  <c r="I267"/>
  <c r="I265"/>
  <c r="K264"/>
  <c r="K258"/>
  <c r="J264"/>
  <c r="J258"/>
  <c r="I264"/>
  <c r="I258"/>
  <c r="K247"/>
  <c r="J247"/>
  <c r="I247"/>
  <c r="K239"/>
  <c r="J239"/>
  <c r="I239"/>
  <c r="K238"/>
  <c r="J238"/>
  <c r="I238"/>
  <c r="K233"/>
  <c r="K227"/>
  <c r="J233"/>
  <c r="J227"/>
  <c r="I233"/>
  <c r="I227"/>
  <c r="K232"/>
  <c r="J232"/>
  <c r="I232"/>
  <c r="K223"/>
  <c r="J223"/>
  <c r="I223"/>
  <c r="K217"/>
  <c r="K214"/>
  <c r="J217"/>
  <c r="J214"/>
  <c r="I217"/>
  <c r="J205"/>
  <c r="J179"/>
  <c r="K196"/>
  <c r="J196"/>
  <c r="I196"/>
  <c r="K194"/>
  <c r="J194"/>
  <c r="I194"/>
  <c r="K193"/>
  <c r="J193"/>
  <c r="I193"/>
  <c r="K192"/>
  <c r="J192"/>
  <c r="I192"/>
  <c r="K191"/>
  <c r="J191"/>
  <c r="I191"/>
  <c r="K189"/>
  <c r="J189"/>
  <c r="I189"/>
  <c r="K188"/>
  <c r="J188"/>
  <c r="I188"/>
  <c r="K181"/>
  <c r="J181"/>
  <c r="I181"/>
  <c r="K178"/>
  <c r="J178"/>
  <c r="I178"/>
  <c r="I171"/>
  <c r="K170"/>
  <c r="J170"/>
  <c r="I170"/>
  <c r="I168"/>
  <c r="K167"/>
  <c r="K159"/>
  <c r="J167"/>
  <c r="I167"/>
  <c r="K166"/>
  <c r="J166"/>
  <c r="I166"/>
  <c r="I165"/>
  <c r="J165"/>
  <c r="K165"/>
  <c r="K161"/>
  <c r="J161"/>
  <c r="J111"/>
  <c r="J105"/>
  <c r="I161"/>
  <c r="K153"/>
  <c r="J153"/>
  <c r="I153"/>
  <c r="K138"/>
  <c r="J138"/>
  <c r="I138"/>
  <c r="K128"/>
  <c r="J128"/>
  <c r="I128"/>
  <c r="K118"/>
  <c r="J118"/>
  <c r="J115"/>
  <c r="I118"/>
  <c r="K117"/>
  <c r="J117"/>
  <c r="I117"/>
  <c r="K89"/>
  <c r="J89"/>
  <c r="I89"/>
  <c r="K80"/>
  <c r="K74"/>
  <c r="J80"/>
  <c r="J74"/>
  <c r="I80"/>
  <c r="I64"/>
  <c r="K61"/>
  <c r="J61"/>
  <c r="I61"/>
  <c r="K55"/>
  <c r="J55"/>
  <c r="I55"/>
  <c r="K47"/>
  <c r="J47"/>
  <c r="I47"/>
  <c r="K46"/>
  <c r="K25"/>
  <c r="J46"/>
  <c r="J25"/>
  <c r="I46"/>
  <c r="H423"/>
  <c r="H421"/>
  <c r="G421"/>
  <c r="H420"/>
  <c r="G420"/>
  <c r="H416"/>
  <c r="G416"/>
  <c r="F416"/>
  <c r="H409"/>
  <c r="G409"/>
  <c r="F409"/>
  <c r="H408"/>
  <c r="H405"/>
  <c r="H399"/>
  <c r="G405"/>
  <c r="G399"/>
  <c r="F405"/>
  <c r="H404"/>
  <c r="G404"/>
  <c r="F404"/>
  <c r="F398"/>
  <c r="H391"/>
  <c r="G391"/>
  <c r="H390"/>
  <c r="G390"/>
  <c r="H386"/>
  <c r="G386"/>
  <c r="G382"/>
  <c r="F386"/>
  <c r="E386"/>
  <c r="H385"/>
  <c r="G385"/>
  <c r="F385"/>
  <c r="H384"/>
  <c r="G384"/>
  <c r="F384"/>
  <c r="F380"/>
  <c r="H379"/>
  <c r="G379"/>
  <c r="F379"/>
  <c r="H378"/>
  <c r="G378"/>
  <c r="H373"/>
  <c r="H372"/>
  <c r="H357"/>
  <c r="G357"/>
  <c r="F357"/>
  <c r="H354"/>
  <c r="H293"/>
  <c r="G354"/>
  <c r="G293"/>
  <c r="F354"/>
  <c r="E354"/>
  <c r="H350"/>
  <c r="H348"/>
  <c r="G348"/>
  <c r="F348"/>
  <c r="H347"/>
  <c r="H345"/>
  <c r="G345"/>
  <c r="F345"/>
  <c r="F338"/>
  <c r="H334"/>
  <c r="G334"/>
  <c r="H327"/>
  <c r="G327"/>
  <c r="G324"/>
  <c r="F327"/>
  <c r="F321"/>
  <c r="F312"/>
  <c r="G312"/>
  <c r="G303"/>
  <c r="G300"/>
  <c r="F303"/>
  <c r="G298"/>
  <c r="H298"/>
  <c r="H297"/>
  <c r="G297"/>
  <c r="F297"/>
  <c r="H296"/>
  <c r="F293"/>
  <c r="H290"/>
  <c r="G290"/>
  <c r="H285"/>
  <c r="G285"/>
  <c r="F285"/>
  <c r="H284"/>
  <c r="H274"/>
  <c r="G274"/>
  <c r="F274"/>
  <c r="F272"/>
  <c r="H268"/>
  <c r="H267"/>
  <c r="G267"/>
  <c r="H264"/>
  <c r="H258"/>
  <c r="G264"/>
  <c r="G258"/>
  <c r="F264"/>
  <c r="H247"/>
  <c r="G247"/>
  <c r="F247"/>
  <c r="G246"/>
  <c r="H239"/>
  <c r="G239"/>
  <c r="H238"/>
  <c r="G238"/>
  <c r="F238"/>
  <c r="F235"/>
  <c r="F229"/>
  <c r="H233"/>
  <c r="H232"/>
  <c r="G232"/>
  <c r="H223"/>
  <c r="G223"/>
  <c r="F223"/>
  <c r="H217"/>
  <c r="H214"/>
  <c r="F214"/>
  <c r="H208"/>
  <c r="G208"/>
  <c r="E208"/>
  <c r="H207"/>
  <c r="F205"/>
  <c r="F179"/>
  <c r="H196"/>
  <c r="G196"/>
  <c r="F196"/>
  <c r="H194"/>
  <c r="G194"/>
  <c r="F194"/>
  <c r="H193"/>
  <c r="G193"/>
  <c r="F193"/>
  <c r="H192"/>
  <c r="H191"/>
  <c r="H189"/>
  <c r="H188"/>
  <c r="G188"/>
  <c r="H181"/>
  <c r="G181"/>
  <c r="F181"/>
  <c r="E181"/>
  <c r="H178"/>
  <c r="G178"/>
  <c r="F178"/>
  <c r="H171"/>
  <c r="H168"/>
  <c r="G171"/>
  <c r="F171"/>
  <c r="H170"/>
  <c r="G170"/>
  <c r="F170"/>
  <c r="H167"/>
  <c r="G167"/>
  <c r="H166"/>
  <c r="G166"/>
  <c r="H165"/>
  <c r="F165"/>
  <c r="H161"/>
  <c r="H153"/>
  <c r="G153"/>
  <c r="F153"/>
  <c r="H138"/>
  <c r="G138"/>
  <c r="F138"/>
  <c r="F133"/>
  <c r="F130"/>
  <c r="H128"/>
  <c r="G128"/>
  <c r="F128"/>
  <c r="E121"/>
  <c r="H118"/>
  <c r="H115"/>
  <c r="H117"/>
  <c r="G117"/>
  <c r="H89"/>
  <c r="G89"/>
  <c r="F89"/>
  <c r="H80"/>
  <c r="H74"/>
  <c r="G80"/>
  <c r="F80"/>
  <c r="E75"/>
  <c r="H64"/>
  <c r="G64"/>
  <c r="F64"/>
  <c r="H61"/>
  <c r="H55"/>
  <c r="G55"/>
  <c r="F55"/>
  <c r="E48"/>
  <c r="H47"/>
  <c r="H26"/>
  <c r="H46"/>
  <c r="E128" i="2"/>
  <c r="E267"/>
  <c r="E142"/>
  <c r="E141"/>
  <c r="E138"/>
  <c r="E137"/>
  <c r="E136"/>
  <c r="E140"/>
  <c r="E139"/>
  <c r="E135"/>
  <c r="E52"/>
  <c r="E50"/>
  <c r="E49"/>
  <c r="F156"/>
  <c r="H156"/>
  <c r="G156"/>
  <c r="E156"/>
  <c r="E155"/>
  <c r="H60"/>
  <c r="G60"/>
  <c r="E60"/>
  <c r="E59"/>
  <c r="F180"/>
  <c r="F110"/>
  <c r="E110"/>
  <c r="F259"/>
  <c r="F256"/>
  <c r="F229"/>
  <c r="F227"/>
  <c r="F362"/>
  <c r="F113"/>
  <c r="F322"/>
  <c r="E322"/>
  <c r="F321"/>
  <c r="F304"/>
  <c r="F298"/>
  <c r="E298"/>
  <c r="F32"/>
  <c r="F47"/>
  <c r="F35"/>
  <c r="E35"/>
  <c r="F336"/>
  <c r="F335"/>
  <c r="E338"/>
  <c r="H206"/>
  <c r="H203"/>
  <c r="H199"/>
  <c r="G199"/>
  <c r="E199"/>
  <c r="F42"/>
  <c r="F280"/>
  <c r="H220"/>
  <c r="G220"/>
  <c r="H219"/>
  <c r="G219"/>
  <c r="H226"/>
  <c r="G226"/>
  <c r="F226"/>
  <c r="E226"/>
  <c r="H225"/>
  <c r="H361"/>
  <c r="G361"/>
  <c r="F361"/>
  <c r="E361"/>
  <c r="H360"/>
  <c r="G360"/>
  <c r="H367"/>
  <c r="G367"/>
  <c r="F367"/>
  <c r="E367"/>
  <c r="H366"/>
  <c r="G366"/>
  <c r="H372"/>
  <c r="H373"/>
  <c r="G373"/>
  <c r="H390"/>
  <c r="H391"/>
  <c r="H402"/>
  <c r="G402"/>
  <c r="H405"/>
  <c r="H399"/>
  <c r="H403"/>
  <c r="H397"/>
  <c r="H355"/>
  <c r="G355"/>
  <c r="H354"/>
  <c r="H332"/>
  <c r="H330"/>
  <c r="G330"/>
  <c r="F330"/>
  <c r="E330"/>
  <c r="H329"/>
  <c r="H325"/>
  <c r="H327"/>
  <c r="G327"/>
  <c r="F327"/>
  <c r="E327"/>
  <c r="H284"/>
  <c r="H283"/>
  <c r="G283"/>
  <c r="F283"/>
  <c r="E283"/>
  <c r="H272"/>
  <c r="G272"/>
  <c r="G249"/>
  <c r="H271"/>
  <c r="H255"/>
  <c r="G255"/>
  <c r="F255"/>
  <c r="E255"/>
  <c r="H254"/>
  <c r="G254"/>
  <c r="H210"/>
  <c r="G210"/>
  <c r="F210"/>
  <c r="E210"/>
  <c r="E202"/>
  <c r="H200"/>
  <c r="E200"/>
  <c r="H198"/>
  <c r="H185"/>
  <c r="G185"/>
  <c r="F185"/>
  <c r="E185"/>
  <c r="H184"/>
  <c r="G184"/>
  <c r="F184"/>
  <c r="E184"/>
  <c r="H183"/>
  <c r="G183"/>
  <c r="F183"/>
  <c r="E183"/>
  <c r="H182"/>
  <c r="G182"/>
  <c r="F182"/>
  <c r="E182"/>
  <c r="H181"/>
  <c r="G181"/>
  <c r="E181"/>
  <c r="H180"/>
  <c r="G180"/>
  <c r="E180"/>
  <c r="H179"/>
  <c r="H161"/>
  <c r="G161"/>
  <c r="H152"/>
  <c r="H150"/>
  <c r="H158"/>
  <c r="H157"/>
  <c r="H119"/>
  <c r="G119"/>
  <c r="H112"/>
  <c r="G112"/>
  <c r="F112"/>
  <c r="E112"/>
  <c r="H109"/>
  <c r="H108"/>
  <c r="H106"/>
  <c r="H46"/>
  <c r="H45"/>
  <c r="H250"/>
  <c r="G250"/>
  <c r="G36"/>
  <c r="H36"/>
  <c r="E36"/>
  <c r="G285"/>
  <c r="H285"/>
  <c r="G258"/>
  <c r="H258"/>
  <c r="E258"/>
  <c r="G231"/>
  <c r="E231"/>
  <c r="H231"/>
  <c r="G232"/>
  <c r="H232"/>
  <c r="E232"/>
  <c r="E229"/>
  <c r="G114"/>
  <c r="E164"/>
  <c r="H162"/>
  <c r="H159"/>
  <c r="G162"/>
  <c r="E162"/>
  <c r="F162"/>
  <c r="E404"/>
  <c r="E393"/>
  <c r="E392"/>
  <c r="E375"/>
  <c r="E374"/>
  <c r="E369"/>
  <c r="E286"/>
  <c r="E328"/>
  <c r="E345"/>
  <c r="E344"/>
  <c r="E341"/>
  <c r="E324"/>
  <c r="E323"/>
  <c r="E320"/>
  <c r="E319"/>
  <c r="E318"/>
  <c r="E315"/>
  <c r="E314"/>
  <c r="E313"/>
  <c r="E312"/>
  <c r="E309"/>
  <c r="E306"/>
  <c r="E305"/>
  <c r="E303"/>
  <c r="E302"/>
  <c r="E301"/>
  <c r="E300"/>
  <c r="E297"/>
  <c r="E296"/>
  <c r="E295"/>
  <c r="E294"/>
  <c r="E293"/>
  <c r="E292"/>
  <c r="E289"/>
  <c r="E268"/>
  <c r="E265"/>
  <c r="E264"/>
  <c r="E263"/>
  <c r="E274"/>
  <c r="E273"/>
  <c r="E260"/>
  <c r="E239"/>
  <c r="E238"/>
  <c r="E237"/>
  <c r="E236"/>
  <c r="E208"/>
  <c r="E207"/>
  <c r="E205"/>
  <c r="E201"/>
  <c r="E195"/>
  <c r="E192"/>
  <c r="E191"/>
  <c r="E190"/>
  <c r="E189"/>
  <c r="E186"/>
  <c r="E176"/>
  <c r="E175"/>
  <c r="E149"/>
  <c r="E148"/>
  <c r="E147"/>
  <c r="E146"/>
  <c r="E143"/>
  <c r="E132"/>
  <c r="E131"/>
  <c r="E116"/>
  <c r="E153"/>
  <c r="E93"/>
  <c r="E92"/>
  <c r="E91"/>
  <c r="E90"/>
  <c r="E87"/>
  <c r="E86"/>
  <c r="E85"/>
  <c r="E84"/>
  <c r="E83"/>
  <c r="E82"/>
  <c r="E81"/>
  <c r="E78"/>
  <c r="E77"/>
  <c r="E68"/>
  <c r="E67"/>
  <c r="E66"/>
  <c r="E65"/>
  <c r="E53"/>
  <c r="E34"/>
  <c r="E31"/>
  <c r="E30"/>
  <c r="E62"/>
  <c r="E61"/>
  <c r="E57"/>
  <c r="E56"/>
  <c r="F222"/>
  <c r="F216"/>
  <c r="H144"/>
  <c r="G144"/>
  <c r="F144"/>
  <c r="E343"/>
  <c r="E342"/>
  <c r="G233"/>
  <c r="H233"/>
  <c r="H222"/>
  <c r="H216"/>
  <c r="G230"/>
  <c r="G221"/>
  <c r="G215"/>
  <c r="G115"/>
  <c r="H114"/>
  <c r="G38"/>
  <c r="G37"/>
  <c r="G26"/>
  <c r="F368"/>
  <c r="G79"/>
  <c r="H79"/>
  <c r="F79"/>
  <c r="G398"/>
  <c r="H398"/>
  <c r="F398"/>
  <c r="G386"/>
  <c r="H386"/>
  <c r="H380"/>
  <c r="F386"/>
  <c r="H387"/>
  <c r="H381"/>
  <c r="G387"/>
  <c r="G381"/>
  <c r="F387"/>
  <c r="G71"/>
  <c r="H71"/>
  <c r="G72"/>
  <c r="H72"/>
  <c r="G74"/>
  <c r="H74"/>
  <c r="F74"/>
  <c r="E74"/>
  <c r="F72"/>
  <c r="F71"/>
  <c r="H129"/>
  <c r="H339"/>
  <c r="F339"/>
  <c r="G298"/>
  <c r="H298"/>
  <c r="F121"/>
  <c r="F363"/>
  <c r="F357"/>
  <c r="F351"/>
  <c r="H363"/>
  <c r="H357"/>
  <c r="H351"/>
  <c r="G336"/>
  <c r="H336"/>
  <c r="H280"/>
  <c r="G316"/>
  <c r="H316"/>
  <c r="G310"/>
  <c r="H310"/>
  <c r="H307"/>
  <c r="F310"/>
  <c r="G290"/>
  <c r="H290"/>
  <c r="F290"/>
  <c r="G363"/>
  <c r="G357"/>
  <c r="G277"/>
  <c r="H277"/>
  <c r="H169"/>
  <c r="H172"/>
  <c r="G169"/>
  <c r="F124"/>
  <c r="F261"/>
  <c r="F63"/>
  <c r="G88"/>
  <c r="H88"/>
  <c r="H368"/>
  <c r="G368"/>
  <c r="E120"/>
  <c r="H261"/>
  <c r="G261"/>
  <c r="H234"/>
  <c r="G234"/>
  <c r="F234"/>
  <c r="G356"/>
  <c r="G350"/>
  <c r="H356"/>
  <c r="F129"/>
  <c r="G54"/>
  <c r="H54"/>
  <c r="G63"/>
  <c r="H63"/>
  <c r="F169"/>
  <c r="F172"/>
  <c r="G172"/>
  <c r="F187"/>
  <c r="G187"/>
  <c r="H187"/>
  <c r="E187"/>
  <c r="F251"/>
  <c r="G251"/>
  <c r="G245"/>
  <c r="H251"/>
  <c r="H245"/>
  <c r="F54"/>
  <c r="E54"/>
  <c r="F88"/>
  <c r="G129"/>
  <c r="E166"/>
  <c r="E165"/>
  <c r="H113"/>
  <c r="E113"/>
  <c r="E133"/>
  <c r="G339"/>
  <c r="H26"/>
  <c r="H221"/>
  <c r="H123"/>
  <c r="E123"/>
  <c r="G121"/>
  <c r="E41"/>
  <c r="F196"/>
  <c r="E209"/>
  <c r="F203"/>
  <c r="G39"/>
  <c r="H39"/>
  <c r="G405"/>
  <c r="F380"/>
  <c r="E51"/>
  <c r="G206"/>
  <c r="G203"/>
  <c r="H121"/>
  <c r="H104"/>
  <c r="E206"/>
  <c r="H385"/>
  <c r="H379"/>
  <c r="G391"/>
  <c r="E126"/>
  <c r="G109"/>
  <c r="F109"/>
  <c r="F103"/>
  <c r="F97"/>
  <c r="G279"/>
  <c r="G157"/>
  <c r="G104"/>
  <c r="G124"/>
  <c r="H124"/>
  <c r="E127"/>
  <c r="F157"/>
  <c r="E109"/>
  <c r="F40" i="3"/>
  <c r="F28"/>
  <c r="H287" i="2"/>
  <c r="H37"/>
  <c r="G284"/>
  <c r="H384"/>
  <c r="E47"/>
  <c r="E71"/>
  <c r="H38"/>
  <c r="G108"/>
  <c r="G106"/>
  <c r="E335"/>
  <c r="F333"/>
  <c r="G372"/>
  <c r="F170"/>
  <c r="F161"/>
  <c r="F159"/>
  <c r="G159"/>
  <c r="G403"/>
  <c r="E363"/>
  <c r="E398"/>
  <c r="F399" i="3"/>
  <c r="H349" i="2"/>
  <c r="H214"/>
  <c r="F263" i="3"/>
  <c r="F108" i="2"/>
  <c r="E161"/>
  <c r="F372"/>
  <c r="E372"/>
  <c r="F284"/>
  <c r="F355"/>
  <c r="E355"/>
  <c r="G403" i="3"/>
  <c r="G397"/>
  <c r="G234"/>
  <c r="G228"/>
  <c r="E338"/>
  <c r="G347"/>
  <c r="J263"/>
  <c r="G217"/>
  <c r="G284"/>
  <c r="I343"/>
  <c r="H25"/>
  <c r="G46"/>
  <c r="G25"/>
  <c r="H312"/>
  <c r="I382"/>
  <c r="K261"/>
  <c r="K255"/>
  <c r="K226"/>
  <c r="K202"/>
  <c r="H28"/>
  <c r="H22"/>
  <c r="E271"/>
  <c r="E244"/>
  <c r="I234"/>
  <c r="I228"/>
  <c r="F166"/>
  <c r="F113"/>
  <c r="G268"/>
  <c r="H262"/>
  <c r="H265"/>
  <c r="F378"/>
  <c r="E378"/>
  <c r="H415"/>
  <c r="J402"/>
  <c r="J396"/>
  <c r="K263"/>
  <c r="K265"/>
  <c r="F267"/>
  <c r="G296"/>
  <c r="F296"/>
  <c r="F294"/>
  <c r="F390"/>
  <c r="E390"/>
  <c r="I205"/>
  <c r="I179"/>
  <c r="G28"/>
  <c r="E345"/>
  <c r="H382"/>
  <c r="H418"/>
  <c r="E36"/>
  <c r="K27"/>
  <c r="E272"/>
  <c r="H414"/>
  <c r="G214"/>
  <c r="E209"/>
  <c r="J76"/>
  <c r="K205"/>
  <c r="K179"/>
  <c r="K388"/>
  <c r="E38"/>
  <c r="K343"/>
  <c r="E212"/>
  <c r="E245"/>
  <c r="H234"/>
  <c r="H228"/>
  <c r="I27"/>
  <c r="E123"/>
  <c r="E124"/>
  <c r="E122"/>
  <c r="G27"/>
  <c r="G130"/>
  <c r="E37"/>
  <c r="E39"/>
  <c r="E269"/>
  <c r="F46"/>
  <c r="F25"/>
  <c r="H29"/>
  <c r="J234"/>
  <c r="J228"/>
  <c r="G29"/>
  <c r="E33"/>
  <c r="G294"/>
  <c r="J400"/>
  <c r="G415"/>
  <c r="F421"/>
  <c r="F268"/>
  <c r="G113"/>
  <c r="K234"/>
  <c r="K228"/>
  <c r="H130"/>
  <c r="E240"/>
  <c r="I28"/>
  <c r="I22"/>
  <c r="I29"/>
  <c r="I130"/>
  <c r="E40"/>
  <c r="F19"/>
  <c r="J28"/>
  <c r="J29"/>
  <c r="K28"/>
  <c r="K22"/>
  <c r="K29"/>
  <c r="K130"/>
  <c r="J130"/>
  <c r="E132"/>
  <c r="J171"/>
  <c r="E79" i="2"/>
  <c r="F73"/>
  <c r="G252"/>
  <c r="F254"/>
  <c r="F219"/>
  <c r="G213"/>
  <c r="G281"/>
  <c r="E108"/>
  <c r="F106"/>
  <c r="E106"/>
  <c r="F277"/>
  <c r="E277"/>
  <c r="E333"/>
  <c r="F75"/>
  <c r="H370"/>
  <c r="G214"/>
  <c r="F220"/>
  <c r="I402" i="3"/>
  <c r="I396"/>
  <c r="I406"/>
  <c r="J418"/>
  <c r="K174"/>
  <c r="K113"/>
  <c r="J406"/>
  <c r="K76"/>
  <c r="F391" i="2"/>
  <c r="G385"/>
  <c r="G379"/>
  <c r="F76" i="3"/>
  <c r="F74"/>
  <c r="F70"/>
  <c r="F239"/>
  <c r="F236"/>
  <c r="G236"/>
  <c r="E247"/>
  <c r="E274"/>
  <c r="G414"/>
  <c r="F420"/>
  <c r="J186"/>
  <c r="I262"/>
  <c r="E296"/>
  <c r="I300"/>
  <c r="I291"/>
  <c r="K291"/>
  <c r="K256"/>
  <c r="K324"/>
  <c r="G262"/>
  <c r="I214"/>
  <c r="H403"/>
  <c r="H397"/>
  <c r="E304" i="2"/>
  <c r="H252"/>
  <c r="H358"/>
  <c r="E172"/>
  <c r="E63"/>
  <c r="E72"/>
  <c r="E114"/>
  <c r="H177"/>
  <c r="H171"/>
  <c r="H98"/>
  <c r="F252"/>
  <c r="E252"/>
  <c r="G76" i="3"/>
  <c r="G74"/>
  <c r="E214"/>
  <c r="G350"/>
  <c r="H349"/>
  <c r="E357"/>
  <c r="J382"/>
  <c r="E121" i="2"/>
  <c r="E339"/>
  <c r="E234"/>
  <c r="H279"/>
  <c r="H244"/>
  <c r="I76" i="3"/>
  <c r="I74"/>
  <c r="K111"/>
  <c r="K105"/>
  <c r="I111"/>
  <c r="I105"/>
  <c r="E153"/>
  <c r="E192"/>
  <c r="I282"/>
  <c r="E297"/>
  <c r="J291"/>
  <c r="H281" i="2"/>
  <c r="G103"/>
  <c r="E129"/>
  <c r="E169"/>
  <c r="H103"/>
  <c r="E196" i="3"/>
  <c r="H282"/>
  <c r="I115"/>
  <c r="I159"/>
  <c r="I324"/>
  <c r="I366"/>
  <c r="J367"/>
  <c r="K382"/>
  <c r="J398"/>
  <c r="J412"/>
  <c r="I256"/>
  <c r="I113"/>
  <c r="I261"/>
  <c r="J159"/>
  <c r="I186"/>
  <c r="E189"/>
  <c r="H300"/>
  <c r="E285"/>
  <c r="J44"/>
  <c r="K186"/>
  <c r="K182"/>
  <c r="I112"/>
  <c r="I106"/>
  <c r="E267"/>
  <c r="E166"/>
  <c r="G186"/>
  <c r="G180"/>
  <c r="K112"/>
  <c r="K106"/>
  <c r="K115"/>
  <c r="G19"/>
  <c r="K44"/>
  <c r="H20"/>
  <c r="E73"/>
  <c r="J19"/>
  <c r="E46"/>
  <c r="K19"/>
  <c r="E72"/>
  <c r="I25"/>
  <c r="I19"/>
  <c r="E55"/>
  <c r="E61"/>
  <c r="E165"/>
  <c r="E173"/>
  <c r="J168"/>
  <c r="J113"/>
  <c r="H291"/>
  <c r="H256"/>
  <c r="J300"/>
  <c r="H324"/>
  <c r="G291"/>
  <c r="G256"/>
  <c r="J324"/>
  <c r="K398"/>
  <c r="H398"/>
  <c r="E416"/>
  <c r="G226"/>
  <c r="E284" i="2"/>
  <c r="F281"/>
  <c r="F278"/>
  <c r="H378"/>
  <c r="H382"/>
  <c r="G261" i="3"/>
  <c r="G255"/>
  <c r="G282"/>
  <c r="F284"/>
  <c r="G388"/>
  <c r="F391"/>
  <c r="F415"/>
  <c r="E421"/>
  <c r="F232"/>
  <c r="H115" i="2"/>
  <c r="E115"/>
  <c r="G222"/>
  <c r="E233"/>
  <c r="G46"/>
  <c r="H25"/>
  <c r="H19"/>
  <c r="G107" i="3"/>
  <c r="J182"/>
  <c r="J180"/>
  <c r="J176"/>
  <c r="F403" i="2"/>
  <c r="G397"/>
  <c r="F119"/>
  <c r="G117"/>
  <c r="G152"/>
  <c r="H102"/>
  <c r="H96"/>
  <c r="H173"/>
  <c r="G198"/>
  <c r="H196"/>
  <c r="H170"/>
  <c r="G354"/>
  <c r="H348"/>
  <c r="F402"/>
  <c r="G400"/>
  <c r="G396"/>
  <c r="F373"/>
  <c r="G370"/>
  <c r="E42"/>
  <c r="F39"/>
  <c r="E32"/>
  <c r="F26"/>
  <c r="G161" i="3"/>
  <c r="G159"/>
  <c r="H111"/>
  <c r="H105"/>
  <c r="H366"/>
  <c r="G372"/>
  <c r="F372"/>
  <c r="F366"/>
  <c r="G408"/>
  <c r="H402"/>
  <c r="H396"/>
  <c r="H394"/>
  <c r="G423"/>
  <c r="H417"/>
  <c r="H412"/>
  <c r="J399"/>
  <c r="E399"/>
  <c r="E405"/>
  <c r="K406"/>
  <c r="K402"/>
  <c r="K418"/>
  <c r="K414"/>
  <c r="K412"/>
  <c r="H137"/>
  <c r="I137"/>
  <c r="J137"/>
  <c r="K137"/>
  <c r="E137"/>
  <c r="G133"/>
  <c r="G126"/>
  <c r="K67"/>
  <c r="J26"/>
  <c r="J20"/>
  <c r="K180"/>
  <c r="K176"/>
  <c r="H388"/>
  <c r="E217"/>
  <c r="H44"/>
  <c r="E420"/>
  <c r="F414"/>
  <c r="G329" i="2"/>
  <c r="H278"/>
  <c r="E290"/>
  <c r="G307"/>
  <c r="E310"/>
  <c r="G278"/>
  <c r="G243"/>
  <c r="F29" i="3"/>
  <c r="E29"/>
  <c r="F27"/>
  <c r="E27"/>
  <c r="H70"/>
  <c r="H76"/>
  <c r="F117"/>
  <c r="E353"/>
  <c r="F351"/>
  <c r="G373"/>
  <c r="H367"/>
  <c r="F374"/>
  <c r="F368"/>
  <c r="G380"/>
  <c r="I418"/>
  <c r="E190"/>
  <c r="J64"/>
  <c r="G182"/>
  <c r="G47"/>
  <c r="H186"/>
  <c r="K70"/>
  <c r="K21"/>
  <c r="E157" i="2"/>
  <c r="F104"/>
  <c r="F272"/>
  <c r="G28"/>
  <c r="G27"/>
  <c r="G21"/>
  <c r="E321"/>
  <c r="F316"/>
  <c r="F279"/>
  <c r="E362"/>
  <c r="F356"/>
  <c r="G259"/>
  <c r="H259"/>
  <c r="E259"/>
  <c r="H205" i="3"/>
  <c r="G207"/>
  <c r="H227"/>
  <c r="G233"/>
  <c r="F228"/>
  <c r="E234"/>
  <c r="E321"/>
  <c r="G292"/>
  <c r="G257"/>
  <c r="I44"/>
  <c r="I26"/>
  <c r="I20"/>
  <c r="J112"/>
  <c r="J106"/>
  <c r="F167"/>
  <c r="H381"/>
  <c r="G22"/>
  <c r="E80"/>
  <c r="H406"/>
  <c r="I70"/>
  <c r="F405" i="2"/>
  <c r="G399"/>
  <c r="H350"/>
  <c r="H346"/>
  <c r="H352"/>
  <c r="H230"/>
  <c r="E230"/>
  <c r="E144"/>
  <c r="H24"/>
  <c r="H43"/>
  <c r="G45"/>
  <c r="G179"/>
  <c r="H269"/>
  <c r="G271"/>
  <c r="G332"/>
  <c r="H331"/>
  <c r="G390"/>
  <c r="H388"/>
  <c r="F366"/>
  <c r="E366"/>
  <c r="G364"/>
  <c r="H223"/>
  <c r="G225"/>
  <c r="F221"/>
  <c r="E227"/>
  <c r="G118" i="3"/>
  <c r="H112"/>
  <c r="E138"/>
  <c r="G168"/>
  <c r="E171"/>
  <c r="E178"/>
  <c r="E188"/>
  <c r="E223"/>
  <c r="H246"/>
  <c r="H235"/>
  <c r="G235"/>
  <c r="G229"/>
  <c r="F258"/>
  <c r="E258"/>
  <c r="E264"/>
  <c r="H261"/>
  <c r="H255"/>
  <c r="H226"/>
  <c r="F291"/>
  <c r="E303"/>
  <c r="E327"/>
  <c r="J262"/>
  <c r="J265"/>
  <c r="I293"/>
  <c r="E293"/>
  <c r="I349"/>
  <c r="G343"/>
  <c r="E159" i="2"/>
  <c r="E103"/>
  <c r="I397" i="3"/>
  <c r="I400"/>
  <c r="F265"/>
  <c r="I21"/>
  <c r="K259"/>
  <c r="G265"/>
  <c r="E124" i="2"/>
  <c r="H27"/>
  <c r="H21"/>
  <c r="H28"/>
  <c r="H215"/>
  <c r="H217"/>
  <c r="E88"/>
  <c r="F245"/>
  <c r="E245"/>
  <c r="E251"/>
  <c r="H364"/>
  <c r="E261"/>
  <c r="F287"/>
  <c r="E287"/>
  <c r="E387"/>
  <c r="F381"/>
  <c r="E381"/>
  <c r="F364"/>
  <c r="E256"/>
  <c r="F250"/>
  <c r="E89" i="3"/>
  <c r="E191"/>
  <c r="G398"/>
  <c r="E404"/>
  <c r="J226"/>
  <c r="J202"/>
  <c r="I388"/>
  <c r="E254" i="2"/>
  <c r="F69"/>
  <c r="H394"/>
  <c r="G75"/>
  <c r="G73"/>
  <c r="G20"/>
  <c r="E38"/>
  <c r="G244"/>
  <c r="H117"/>
  <c r="H248"/>
  <c r="G352"/>
  <c r="G349"/>
  <c r="H396"/>
  <c r="H400"/>
  <c r="F360"/>
  <c r="E360"/>
  <c r="G358"/>
  <c r="E384" i="3"/>
  <c r="I367"/>
  <c r="I398"/>
  <c r="I394"/>
  <c r="G217" i="2"/>
  <c r="F22" i="3"/>
  <c r="E357" i="2"/>
  <c r="F307"/>
  <c r="E307"/>
  <c r="H75"/>
  <c r="H73"/>
  <c r="H20"/>
  <c r="H14"/>
  <c r="E37"/>
  <c r="E285"/>
  <c r="E194" i="3"/>
  <c r="E238"/>
  <c r="F334"/>
  <c r="E334"/>
  <c r="H376" i="2"/>
  <c r="G287"/>
  <c r="G380"/>
  <c r="H343" i="3"/>
  <c r="K366"/>
  <c r="E405" i="2"/>
  <c r="F399"/>
  <c r="E130" i="3"/>
  <c r="F347"/>
  <c r="E347"/>
  <c r="G351" i="2"/>
  <c r="G280"/>
  <c r="E336"/>
  <c r="E368"/>
  <c r="H105"/>
  <c r="E228" i="3"/>
  <c r="E203" i="2"/>
  <c r="E386"/>
  <c r="H159" i="3"/>
  <c r="G158" i="2"/>
  <c r="H249"/>
  <c r="E379" i="3"/>
  <c r="F376"/>
  <c r="E28"/>
  <c r="K300"/>
  <c r="I298"/>
  <c r="I294"/>
  <c r="H292"/>
  <c r="H294"/>
  <c r="E385"/>
  <c r="F382"/>
  <c r="E382"/>
  <c r="I412"/>
  <c r="H23"/>
  <c r="E263"/>
  <c r="E415"/>
  <c r="J22"/>
  <c r="H113"/>
  <c r="E268"/>
  <c r="F262"/>
  <c r="E128"/>
  <c r="F126"/>
  <c r="F186"/>
  <c r="E193"/>
  <c r="E372"/>
  <c r="J21"/>
  <c r="J70"/>
  <c r="J136"/>
  <c r="K136"/>
  <c r="E117"/>
  <c r="E170"/>
  <c r="F168"/>
  <c r="I246"/>
  <c r="J298"/>
  <c r="E348"/>
  <c r="F403"/>
  <c r="E409"/>
  <c r="I43"/>
  <c r="J43"/>
  <c r="K43"/>
  <c r="I135"/>
  <c r="H19"/>
  <c r="G366"/>
  <c r="E119"/>
  <c r="F350"/>
  <c r="E350"/>
  <c r="G349"/>
  <c r="F385" i="2"/>
  <c r="E391"/>
  <c r="E220"/>
  <c r="F214"/>
  <c r="E214"/>
  <c r="E239" i="3"/>
  <c r="E414"/>
  <c r="K168"/>
  <c r="J394"/>
  <c r="E316" i="2"/>
  <c r="H69"/>
  <c r="J256" i="3"/>
  <c r="I14"/>
  <c r="E76"/>
  <c r="H275" i="2"/>
  <c r="E174" i="3"/>
  <c r="F358" i="2"/>
  <c r="E358"/>
  <c r="E281"/>
  <c r="E75"/>
  <c r="E364"/>
  <c r="E265" i="3"/>
  <c r="E291"/>
  <c r="E219" i="2"/>
  <c r="F213"/>
  <c r="F193"/>
  <c r="J107" i="3"/>
  <c r="F324"/>
  <c r="E324"/>
  <c r="I255"/>
  <c r="I226"/>
  <c r="I259"/>
  <c r="H133"/>
  <c r="H126"/>
  <c r="I23"/>
  <c r="J13"/>
  <c r="I180"/>
  <c r="I182"/>
  <c r="I17"/>
  <c r="E25"/>
  <c r="H21"/>
  <c r="H17"/>
  <c r="J17"/>
  <c r="J23"/>
  <c r="G253"/>
  <c r="E398"/>
  <c r="F244" i="2"/>
  <c r="E250"/>
  <c r="G112" i="3"/>
  <c r="F118"/>
  <c r="F390" i="2"/>
  <c r="G384"/>
  <c r="G388"/>
  <c r="H18"/>
  <c r="H16"/>
  <c r="H22"/>
  <c r="E207" i="3"/>
  <c r="G205"/>
  <c r="E356" i="2"/>
  <c r="F350"/>
  <c r="E104"/>
  <c r="G376" i="3"/>
  <c r="G374"/>
  <c r="H380"/>
  <c r="F290"/>
  <c r="E290"/>
  <c r="E351"/>
  <c r="K64"/>
  <c r="E64"/>
  <c r="K26"/>
  <c r="G406"/>
  <c r="F408"/>
  <c r="G402"/>
  <c r="E26" i="2"/>
  <c r="F20"/>
  <c r="E402"/>
  <c r="F396"/>
  <c r="E396"/>
  <c r="H97"/>
  <c r="H167"/>
  <c r="F388" i="3"/>
  <c r="E388"/>
  <c r="E391"/>
  <c r="H236"/>
  <c r="F400" i="2"/>
  <c r="E400"/>
  <c r="F179"/>
  <c r="G177"/>
  <c r="H179" i="3"/>
  <c r="H202"/>
  <c r="H180"/>
  <c r="H107"/>
  <c r="H182"/>
  <c r="F329" i="2"/>
  <c r="G325"/>
  <c r="K396" i="3"/>
  <c r="K400"/>
  <c r="E373" i="2"/>
  <c r="F370"/>
  <c r="E370"/>
  <c r="F349"/>
  <c r="E349"/>
  <c r="E198"/>
  <c r="G196"/>
  <c r="G102"/>
  <c r="G96"/>
  <c r="F152"/>
  <c r="F349" i="3"/>
  <c r="E349"/>
  <c r="G259"/>
  <c r="G25" i="2"/>
  <c r="G19"/>
  <c r="F46"/>
  <c r="G288" i="3"/>
  <c r="I292"/>
  <c r="I288"/>
  <c r="E74"/>
  <c r="E380" i="2"/>
  <c r="H242"/>
  <c r="H213"/>
  <c r="F215"/>
  <c r="E221"/>
  <c r="F217"/>
  <c r="E217"/>
  <c r="G331"/>
  <c r="F332"/>
  <c r="G43"/>
  <c r="F45"/>
  <c r="G24"/>
  <c r="H375" i="3"/>
  <c r="H369"/>
  <c r="I381"/>
  <c r="J14"/>
  <c r="F292"/>
  <c r="F300"/>
  <c r="E300"/>
  <c r="G227"/>
  <c r="G224"/>
  <c r="F233"/>
  <c r="F275" i="2"/>
  <c r="E279"/>
  <c r="E272"/>
  <c r="F249"/>
  <c r="F243"/>
  <c r="E312" i="3"/>
  <c r="G44"/>
  <c r="F47"/>
  <c r="G26"/>
  <c r="G115"/>
  <c r="G21"/>
  <c r="G70"/>
  <c r="E70"/>
  <c r="E67"/>
  <c r="F423"/>
  <c r="G418"/>
  <c r="G417"/>
  <c r="G412"/>
  <c r="G111"/>
  <c r="F161"/>
  <c r="F27" i="2"/>
  <c r="E39"/>
  <c r="G348"/>
  <c r="F354"/>
  <c r="G394"/>
  <c r="F226" i="3"/>
  <c r="E232"/>
  <c r="F261"/>
  <c r="F282"/>
  <c r="E282"/>
  <c r="E284"/>
  <c r="K107"/>
  <c r="F343"/>
  <c r="E343"/>
  <c r="E168"/>
  <c r="H259"/>
  <c r="G69" i="2"/>
  <c r="E69"/>
  <c r="J259" i="3"/>
  <c r="G223" i="2"/>
  <c r="F225"/>
  <c r="G248"/>
  <c r="G269"/>
  <c r="F271"/>
  <c r="F114" i="3"/>
  <c r="F108"/>
  <c r="F16"/>
  <c r="E167"/>
  <c r="E73" i="2"/>
  <c r="F373" i="3"/>
  <c r="G367"/>
  <c r="G114"/>
  <c r="G108"/>
  <c r="G16"/>
  <c r="F28" i="2"/>
  <c r="E28"/>
  <c r="F117"/>
  <c r="E117"/>
  <c r="E119"/>
  <c r="E403"/>
  <c r="F397"/>
  <c r="E397"/>
  <c r="G216"/>
  <c r="E222"/>
  <c r="H400" i="3"/>
  <c r="E278" i="2"/>
  <c r="G230" i="3"/>
  <c r="H243" i="2"/>
  <c r="E249"/>
  <c r="H246"/>
  <c r="E351"/>
  <c r="G346"/>
  <c r="E399"/>
  <c r="H13" i="3"/>
  <c r="G105" i="2"/>
  <c r="F158"/>
  <c r="G150"/>
  <c r="H99"/>
  <c r="H100"/>
  <c r="E280"/>
  <c r="G275"/>
  <c r="E136" i="3"/>
  <c r="F21"/>
  <c r="H257"/>
  <c r="H253"/>
  <c r="H288"/>
  <c r="I133"/>
  <c r="J135"/>
  <c r="E403"/>
  <c r="F397"/>
  <c r="H114"/>
  <c r="H109"/>
  <c r="E43"/>
  <c r="K298"/>
  <c r="J292"/>
  <c r="J294"/>
  <c r="I257"/>
  <c r="I236"/>
  <c r="I235"/>
  <c r="J246"/>
  <c r="H230"/>
  <c r="H229"/>
  <c r="E366"/>
  <c r="E186"/>
  <c r="F180"/>
  <c r="F182"/>
  <c r="F256"/>
  <c r="E262"/>
  <c r="E113"/>
  <c r="E22"/>
  <c r="E19"/>
  <c r="F379" i="2"/>
  <c r="E379"/>
  <c r="E385"/>
  <c r="E275"/>
  <c r="E182" i="3"/>
  <c r="I107"/>
  <c r="I176"/>
  <c r="I13"/>
  <c r="I202"/>
  <c r="F255"/>
  <c r="E255"/>
  <c r="E261"/>
  <c r="E354" i="2"/>
  <c r="F348"/>
  <c r="E348"/>
  <c r="E161" i="3"/>
  <c r="F111"/>
  <c r="F417"/>
  <c r="E423"/>
  <c r="F418"/>
  <c r="E418"/>
  <c r="F257"/>
  <c r="F288"/>
  <c r="G18" i="2"/>
  <c r="G22"/>
  <c r="E213"/>
  <c r="H211"/>
  <c r="F25"/>
  <c r="E46"/>
  <c r="E152"/>
  <c r="F102"/>
  <c r="K13" i="3"/>
  <c r="K394"/>
  <c r="F177" i="2"/>
  <c r="E179"/>
  <c r="H193"/>
  <c r="K20" i="3"/>
  <c r="K23"/>
  <c r="I380"/>
  <c r="H376"/>
  <c r="H374"/>
  <c r="G179"/>
  <c r="E205"/>
  <c r="G202"/>
  <c r="F259"/>
  <c r="E259"/>
  <c r="G242" i="2"/>
  <c r="G240"/>
  <c r="G246"/>
  <c r="G105" i="3"/>
  <c r="G109"/>
  <c r="G20"/>
  <c r="G23"/>
  <c r="E233"/>
  <c r="F227"/>
  <c r="F230"/>
  <c r="F24" i="2"/>
  <c r="E45"/>
  <c r="F43"/>
  <c r="E43"/>
  <c r="G396" i="3"/>
  <c r="G394"/>
  <c r="G400"/>
  <c r="G370"/>
  <c r="G368"/>
  <c r="G364"/>
  <c r="E350" i="2"/>
  <c r="G382"/>
  <c r="G378"/>
  <c r="G376"/>
  <c r="G211"/>
  <c r="E216"/>
  <c r="E373" i="3"/>
  <c r="F367"/>
  <c r="F370"/>
  <c r="F159"/>
  <c r="E159"/>
  <c r="E225" i="2"/>
  <c r="F223"/>
  <c r="E223"/>
  <c r="F202" i="3"/>
  <c r="E226"/>
  <c r="F44"/>
  <c r="E44"/>
  <c r="F26"/>
  <c r="E26"/>
  <c r="E47"/>
  <c r="I375"/>
  <c r="J381"/>
  <c r="G170" i="2"/>
  <c r="E196"/>
  <c r="G193"/>
  <c r="E193"/>
  <c r="E329"/>
  <c r="F325"/>
  <c r="E325"/>
  <c r="H176" i="3"/>
  <c r="H106"/>
  <c r="H14"/>
  <c r="E408"/>
  <c r="F402"/>
  <c r="F406"/>
  <c r="E406"/>
  <c r="F352" i="2"/>
  <c r="E352"/>
  <c r="E390"/>
  <c r="F384"/>
  <c r="F388"/>
  <c r="E388"/>
  <c r="E244"/>
  <c r="E21" i="3"/>
  <c r="F394" i="2"/>
  <c r="E394"/>
  <c r="E271"/>
  <c r="F269"/>
  <c r="E269"/>
  <c r="F248"/>
  <c r="F21"/>
  <c r="E21"/>
  <c r="E27"/>
  <c r="G15" i="3"/>
  <c r="F331" i="2"/>
  <c r="E331"/>
  <c r="E332"/>
  <c r="E215"/>
  <c r="F211"/>
  <c r="G173"/>
  <c r="G171"/>
  <c r="G98"/>
  <c r="E20"/>
  <c r="H12"/>
  <c r="F112" i="3"/>
  <c r="E118"/>
  <c r="F115"/>
  <c r="E115"/>
  <c r="H15" i="2"/>
  <c r="H94"/>
  <c r="F105"/>
  <c r="E158"/>
  <c r="F150"/>
  <c r="E150"/>
  <c r="G99"/>
  <c r="G15"/>
  <c r="G100"/>
  <c r="G14"/>
  <c r="H240"/>
  <c r="E243"/>
  <c r="H13"/>
  <c r="E180" i="3"/>
  <c r="F176"/>
  <c r="F107"/>
  <c r="H224"/>
  <c r="J257"/>
  <c r="J288"/>
  <c r="E256"/>
  <c r="I229"/>
  <c r="I224"/>
  <c r="I230"/>
  <c r="I253"/>
  <c r="K294"/>
  <c r="E294"/>
  <c r="K292"/>
  <c r="E292"/>
  <c r="E298"/>
  <c r="K135"/>
  <c r="J133"/>
  <c r="K246"/>
  <c r="J235"/>
  <c r="J236"/>
  <c r="H108"/>
  <c r="E397"/>
  <c r="I114"/>
  <c r="I126"/>
  <c r="K381"/>
  <c r="K375"/>
  <c r="K369"/>
  <c r="J375"/>
  <c r="J369"/>
  <c r="E227"/>
  <c r="F224"/>
  <c r="I369"/>
  <c r="G13"/>
  <c r="I376"/>
  <c r="I374"/>
  <c r="J380"/>
  <c r="F19" i="2"/>
  <c r="E25"/>
  <c r="G12"/>
  <c r="G16"/>
  <c r="F253" i="3"/>
  <c r="F106"/>
  <c r="E112"/>
  <c r="E384" i="2"/>
  <c r="F378"/>
  <c r="F382"/>
  <c r="E382"/>
  <c r="F396" i="3"/>
  <c r="E402"/>
  <c r="F400"/>
  <c r="E400"/>
  <c r="E170" i="2"/>
  <c r="G97"/>
  <c r="G94"/>
  <c r="G167"/>
  <c r="E202" i="3"/>
  <c r="F346" i="2"/>
  <c r="E346"/>
  <c r="F18"/>
  <c r="F22"/>
  <c r="E22"/>
  <c r="E24"/>
  <c r="E179" i="3"/>
  <c r="G176"/>
  <c r="E176"/>
  <c r="F96" i="2"/>
  <c r="E96"/>
  <c r="E102"/>
  <c r="E211"/>
  <c r="E417" i="3"/>
  <c r="F412"/>
  <c r="E412"/>
  <c r="H103"/>
  <c r="F242" i="2"/>
  <c r="F246"/>
  <c r="E246"/>
  <c r="E248"/>
  <c r="F20" i="3"/>
  <c r="F23"/>
  <c r="E23"/>
  <c r="E367"/>
  <c r="F364"/>
  <c r="G17"/>
  <c r="G106"/>
  <c r="E106"/>
  <c r="H370"/>
  <c r="H368"/>
  <c r="K14"/>
  <c r="K17"/>
  <c r="F171" i="2"/>
  <c r="F173"/>
  <c r="E173"/>
  <c r="E177"/>
  <c r="F109" i="3"/>
  <c r="E111"/>
  <c r="F105"/>
  <c r="H10" i="2"/>
  <c r="E105"/>
  <c r="F100"/>
  <c r="E100"/>
  <c r="F99"/>
  <c r="I108" i="3"/>
  <c r="I109"/>
  <c r="K236"/>
  <c r="E236"/>
  <c r="K235"/>
  <c r="E235"/>
  <c r="J126"/>
  <c r="J114"/>
  <c r="F15"/>
  <c r="E107"/>
  <c r="J230"/>
  <c r="J229"/>
  <c r="J224"/>
  <c r="K133"/>
  <c r="E135"/>
  <c r="K288"/>
  <c r="E288"/>
  <c r="K257"/>
  <c r="J253"/>
  <c r="E246"/>
  <c r="H16"/>
  <c r="E369"/>
  <c r="E378" i="2"/>
  <c r="F376"/>
  <c r="E376"/>
  <c r="E105" i="3"/>
  <c r="F13"/>
  <c r="E13"/>
  <c r="G14"/>
  <c r="G11"/>
  <c r="F13" i="2"/>
  <c r="E13"/>
  <c r="E19"/>
  <c r="F103" i="3"/>
  <c r="F167" i="2"/>
  <c r="E167"/>
  <c r="F98"/>
  <c r="F94"/>
  <c r="E94"/>
  <c r="E171"/>
  <c r="H364" i="3"/>
  <c r="H15"/>
  <c r="H11"/>
  <c r="E20"/>
  <c r="F17"/>
  <c r="E17"/>
  <c r="F14"/>
  <c r="E242" i="2"/>
  <c r="F240"/>
  <c r="E240"/>
  <c r="E18"/>
  <c r="F12"/>
  <c r="E12"/>
  <c r="F16"/>
  <c r="E16"/>
  <c r="E97"/>
  <c r="G13"/>
  <c r="G10"/>
  <c r="E396" i="3"/>
  <c r="F394"/>
  <c r="E394"/>
  <c r="J376"/>
  <c r="K380"/>
  <c r="J374"/>
  <c r="E380"/>
  <c r="G103"/>
  <c r="E381"/>
  <c r="I368"/>
  <c r="I370"/>
  <c r="E375"/>
  <c r="E99" i="2"/>
  <c r="F15"/>
  <c r="K114" i="3"/>
  <c r="K126"/>
  <c r="E126"/>
  <c r="K253"/>
  <c r="E253"/>
  <c r="E257"/>
  <c r="E133"/>
  <c r="J108"/>
  <c r="J109"/>
  <c r="K230"/>
  <c r="E230"/>
  <c r="K229"/>
  <c r="K224"/>
  <c r="E224"/>
  <c r="I16"/>
  <c r="I103"/>
  <c r="E14"/>
  <c r="I364"/>
  <c r="I15"/>
  <c r="I11"/>
  <c r="E98" i="2"/>
  <c r="F14"/>
  <c r="E14"/>
  <c r="J370" i="3"/>
  <c r="J368"/>
  <c r="F11"/>
  <c r="K374"/>
  <c r="K376"/>
  <c r="E376"/>
  <c r="E15" i="2"/>
  <c r="E229" i="3"/>
  <c r="J103"/>
  <c r="J16"/>
  <c r="K108"/>
  <c r="E108"/>
  <c r="K109"/>
  <c r="E109"/>
  <c r="E114"/>
  <c r="F10" i="2"/>
  <c r="E10"/>
  <c r="J364" i="3"/>
  <c r="J15"/>
  <c r="K368"/>
  <c r="K370"/>
  <c r="E370"/>
  <c r="E368"/>
  <c r="J11"/>
  <c r="E374"/>
  <c r="K16"/>
  <c r="K103"/>
  <c r="E103"/>
  <c r="K364"/>
  <c r="E364"/>
  <c r="K15"/>
  <c r="E15"/>
  <c r="E16"/>
  <c r="K11"/>
  <c r="E11"/>
</calcChain>
</file>

<file path=xl/sharedStrings.xml><?xml version="1.0" encoding="utf-8"?>
<sst xmlns="http://schemas.openxmlformats.org/spreadsheetml/2006/main" count="1173" uniqueCount="210">
  <si>
    <t xml:space="preserve">Ресурсное обеспечение и прогнозная (справочная) оценка расходов на реализацию целей </t>
  </si>
  <si>
    <t>Статус</t>
  </si>
  <si>
    <t>Наименование муниципальной программы, подпрограммы муниципальной программы, мероприятий</t>
  </si>
  <si>
    <t>Источник финансирования (наименование источников финансирования)</t>
  </si>
  <si>
    <t xml:space="preserve">Муниципальная программа </t>
  </si>
  <si>
    <t>Всего,</t>
  </si>
  <si>
    <t>в т.ч. По отдельным источникам финансирования</t>
  </si>
  <si>
    <t>Федеральный бюджет</t>
  </si>
  <si>
    <t>Бюджет Республики Крым</t>
  </si>
  <si>
    <t>Бюджет муниципального образования городской округ Армянск</t>
  </si>
  <si>
    <t>Внебюджетные средства</t>
  </si>
  <si>
    <t>Основное мероприятие 1</t>
  </si>
  <si>
    <t>Коммунальные услуги</t>
  </si>
  <si>
    <t>Расходы на оплату труда</t>
  </si>
  <si>
    <t xml:space="preserve">Подпрограмма 1 </t>
  </si>
  <si>
    <t>Реализация образовательных программ дошкольного образования детей</t>
  </si>
  <si>
    <t>Расходы 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</si>
  <si>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Расходы на продукты питания</t>
  </si>
  <si>
    <t>Основное мероприятие 2</t>
  </si>
  <si>
    <t>Проведение капитальных ремонтов, реконструкции и строительства муниципальных дошкольных учреждений</t>
  </si>
  <si>
    <t>Подпрограмма 2</t>
  </si>
  <si>
    <t>Реализация образовательных программ общего образования детей</t>
  </si>
  <si>
    <t>Расходы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</si>
  <si>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Организация питания в учреждениях общего образования</t>
  </si>
  <si>
    <t xml:space="preserve">Обеспечение одноразовым бесплатным горячим питанием (завтрак) учащихся 1-4классов 
</t>
  </si>
  <si>
    <t>Проведение капитальных ремонтов, реконструкции и строительства муниципальных общеобразовательных учреждений</t>
  </si>
  <si>
    <t>Подпрограмма 3</t>
  </si>
  <si>
    <t xml:space="preserve">Обеспечение деятельности учреждения дополнительного образования </t>
  </si>
  <si>
    <t>Подпрограмма 4</t>
  </si>
  <si>
    <t>Обеспечение деятельности учреждения, осуществляющего функции централизованного финансового, материально-технического и информационно-методического сопровождения деятельности образовательных учреждений</t>
  </si>
  <si>
    <t>Основное мероприятие -3</t>
  </si>
  <si>
    <t>Основное мероприятие -2</t>
  </si>
  <si>
    <t>Основное мероприятие -1</t>
  </si>
  <si>
    <t>Основное мероприятие 0</t>
  </si>
  <si>
    <t>Мероприятие -4</t>
  </si>
  <si>
    <t>Мероприятие -3</t>
  </si>
  <si>
    <t>Мероприятие -2</t>
  </si>
  <si>
    <t>Мероприятие -1</t>
  </si>
  <si>
    <t>Мероприятие 0</t>
  </si>
  <si>
    <t>Расходы на проведение капитального ремонта здания муниципального казенного учреждения "Центр финансово-хозяйственного и методического сопровождения деятельности образовательных учреждений" города Армянска Республики Крым (в т.ч. разработка проектно-сметной документации и проведение экспертизы)</t>
  </si>
  <si>
    <t>Подпрограмма 5</t>
  </si>
  <si>
    <t xml:space="preserve">Организация отдыха и оздоровления учащихся в  лагерях дневного пребывания, организованных на базе общеобразовательных учреждений </t>
  </si>
  <si>
    <t>Мероприятия по организации отдыха и оздоровления учащихся в лагерях дневного пребывания</t>
  </si>
  <si>
    <t>Приобретение путевок для детей льготной категории</t>
  </si>
  <si>
    <t xml:space="preserve">Мероприятия по проведению оздоровительной кампании детей льготных категорий </t>
  </si>
  <si>
    <t>Приложение 3</t>
  </si>
  <si>
    <t>в т.ч. по отдельным источникам финансирования</t>
  </si>
  <si>
    <t>в том числе:</t>
  </si>
  <si>
    <t>Расходы на проведение капитальных ремонтов муниципальных дошкольных учреждений</t>
  </si>
  <si>
    <t>Мероприятие 2.1.</t>
  </si>
  <si>
    <t>Мероприятие 1.1.</t>
  </si>
  <si>
    <t>Мероприятие 1.2.</t>
  </si>
  <si>
    <t>Мероприятие 1.3.</t>
  </si>
  <si>
    <t>Мероприятие 2.2.</t>
  </si>
  <si>
    <t>Мероприятие 1.4.</t>
  </si>
  <si>
    <t>Прочие мероприятия в рамках программы развития системы образования</t>
  </si>
  <si>
    <t>Начальник Отдела образования администрации города Армянска</t>
  </si>
  <si>
    <t>Заместитель главы администрации города Армянска</t>
  </si>
  <si>
    <t>Э.А. Мироненко</t>
  </si>
  <si>
    <t>В.Э. Ужитчак</t>
  </si>
  <si>
    <t>Расходы на выплату компенсации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</si>
  <si>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Мероприятие 2.3.</t>
  </si>
  <si>
    <t>Расходы на продукты питания (буфетная продукция)</t>
  </si>
  <si>
    <t>Расходы на продукты питания (обеспечение питанием льготных категорий учащихся)</t>
  </si>
  <si>
    <t>Расходы на продукты питания (для обеспечения питанием детей дошкольного возраста (школа-сад №6))</t>
  </si>
  <si>
    <t>Расходы на осуществление капитальных вложений муниципальных дошкольных учреждений</t>
  </si>
  <si>
    <t>Моющие, чистящие, мягкий инвентарь, посуда (за счет родительской платы)</t>
  </si>
  <si>
    <t>Расходы на продукты питания  (за счет родительской платы)</t>
  </si>
  <si>
    <t>Чистящие и моющие, мягкий инвентарь, посуда за счет родительской платы (школа-сад №6)</t>
  </si>
  <si>
    <t>Мероприятие 2.4.</t>
  </si>
  <si>
    <t>Расходы на проведение капитальных ремонтов муниципальных общеобразовательных учреждений</t>
  </si>
  <si>
    <t>Расходы на осуществление капитальных вложений муниципальных общеобразовательных учреждений</t>
  </si>
  <si>
    <t xml:space="preserve">Расходы на обеспечение деятельности (оказание услуг) муниципальных дошкольных образовательных учреждений </t>
  </si>
  <si>
    <t xml:space="preserve">Расходы на обеспечение деятельности (оказание услуг) муниципальных общеобразовательных учреждений </t>
  </si>
  <si>
    <t>муниципальной программы «Развитие образования в муниципальном образовании городской округ Армянск Республики Крым на 2018-2020 годы» по источникам финансирования</t>
  </si>
  <si>
    <t>очередной год (2018 год)</t>
  </si>
  <si>
    <t>первый год планового периода (2019 год)</t>
  </si>
  <si>
    <t>второй год планового периода (2020 год)</t>
  </si>
  <si>
    <t>Капитальный ремонт муниципального бюджетного дошкольного образовательного учреждения «Детский сад №3 «Березка» города Армянска Республики Крым по созданию условий для получения детьми-инвалидами качественного образования</t>
  </si>
  <si>
    <t>Расходы на организацию и проведение комплекса мероприятий, направленных на установку, поддержание, улучшение системы обеспечения пожарной безопасности в Муниципальном бюджетном дошкольном образовательном учреждении «Детский сад №4 «Ласточка» города Армянска Республики Крым</t>
  </si>
  <si>
    <t>Расходы на организацию и проведение комплекса мероприятий, направленных на установку, поддержание, улучшение системы обеспечения пожарной безопасности в Муниципальном бюджетном дошкольном образовательном учреждении «Детский сад №5 «Аленушка» города Армянска Республики Крым</t>
  </si>
  <si>
    <t>Расходы на организацию и проведение комплекса мероприятий, направленных на установку, поддержание, улучшение системы обеспечения пожарной безопасности в Муниципальном бюджетном дошкольном образовательном учреждении «Детский сад №3 «Березка» города Армянска Республики Крым</t>
  </si>
  <si>
    <t>Расходы на организацию и проведение комплекса мероприятий, направленных на установку, поддержание, улучшение системы обеспечения пожарной безопасности в Муниципальном бюджетном общеобразовательном учреждении «Средняя общеобразовательная школа №1» города Армянска Республики Крым</t>
  </si>
  <si>
    <t>Расходы на организацию и проведение комплекса мероприятий, направленных на установку, поддержание, улучшение системы обеспечения пожарной безопасности в Муниципальном бюджетном общеобразовательном учреждении «Школа-лицей №2» города Армянска Республики Крым</t>
  </si>
  <si>
    <t>Расходы на организацию и проведение комплекса мероприятий, направленных на установку, поддержание, улучшение системы обеспечения пожарной безопасности в Муниципальном бюджетном общеобразовательном учреждении «Средняя общеобразовательная школа №4» города Армянска Республики Крым</t>
  </si>
  <si>
    <t>Расходы на приобретение и установку систем видеонаблюдения в Муниципальном бюджетном дошкольном образовательном учреждении «Детский сад №4 «Ласточка» города Армянска Республики Крым</t>
  </si>
  <si>
    <t>Расходы на приобретение и установку систем видеонаблюдения в Муниципальном бюджетном дошкольном образовательном учреждении «Детский сад №5 «Аленушка» города Армянска Республики Крым</t>
  </si>
  <si>
    <t>Расходы на приобретение и установку систем видеонаблюдения в Муниципальном бюджетном дошкольном образовательном учреждении «Детский сад №3 «Березка» города Армянска Республики Крым</t>
  </si>
  <si>
    <t>Расходы на приобретение и установку систем видеонаблюдения в Муниципальном бюджетном общеобразовательном учреждении «Средняя общеобразовательная школа №1» города Армянска Республики Крым</t>
  </si>
  <si>
    <t>Расходы на приобретение и установку систем видеонаблюдения в Муниципальном бюджетном общеобразовательном учреждении «Школа-лицей №2» города Армянска Республики Крым</t>
  </si>
  <si>
    <r>
      <t xml:space="preserve">Капитальный ремонт </t>
    </r>
    <r>
      <rPr>
        <b/>
        <i/>
        <sz val="10"/>
        <color indexed="8"/>
        <rFont val="Times New Roman"/>
        <family val="1"/>
        <charset val="204"/>
      </rPr>
      <t>системы отопления</t>
    </r>
    <r>
      <rPr>
        <i/>
        <sz val="10"/>
        <color indexed="8"/>
        <rFont val="Times New Roman"/>
        <family val="1"/>
        <charset val="204"/>
      </rPr>
      <t xml:space="preserve"> в здании муниципального бюджетного общеобразовательного учреждения «Средняя общеобразовательная школа №1» города Армянска Республики Крым  (строительно-монтажные работы, включая технический надзор)</t>
    </r>
  </si>
  <si>
    <r>
      <t xml:space="preserve">Капитальный ремонт </t>
    </r>
    <r>
      <rPr>
        <b/>
        <i/>
        <sz val="10"/>
        <color indexed="8"/>
        <rFont val="Times New Roman"/>
        <family val="1"/>
        <charset val="204"/>
      </rPr>
      <t>санузлов, системы водоснабжения и водоотведения в</t>
    </r>
    <r>
      <rPr>
        <i/>
        <sz val="10"/>
        <color indexed="8"/>
        <rFont val="Times New Roman"/>
        <family val="1"/>
        <charset val="204"/>
      </rPr>
      <t xml:space="preserve"> муниципальном бюджетном общеобразовательном учреждении «Школа-лицей №2» города Армянска Республики Крым</t>
    </r>
  </si>
  <si>
    <r>
      <t xml:space="preserve">Капитальный ремонт </t>
    </r>
    <r>
      <rPr>
        <b/>
        <i/>
        <sz val="10"/>
        <color indexed="8"/>
        <rFont val="Times New Roman"/>
        <family val="1"/>
        <charset val="204"/>
      </rPr>
      <t>спортивного зала</t>
    </r>
    <r>
      <rPr>
        <i/>
        <sz val="10"/>
        <color indexed="8"/>
        <rFont val="Times New Roman"/>
        <family val="1"/>
        <charset val="204"/>
      </rPr>
      <t xml:space="preserve"> муниципального бюджетного общеобразовательного учреждения «Школа-лицей №2» города Армянска Республики Крым </t>
    </r>
  </si>
  <si>
    <r>
      <t xml:space="preserve">Капитальный ремонт </t>
    </r>
    <r>
      <rPr>
        <b/>
        <i/>
        <sz val="10"/>
        <color indexed="8"/>
        <rFont val="Times New Roman"/>
        <family val="1"/>
        <charset val="204"/>
      </rPr>
      <t xml:space="preserve">здания мастерских </t>
    </r>
    <r>
      <rPr>
        <i/>
        <sz val="10"/>
        <color indexed="8"/>
        <rFont val="Times New Roman"/>
        <family val="1"/>
        <charset val="204"/>
      </rPr>
      <t>муниципального бюджетного общеобразовательного учреждения «Средняя общеобразовательная школа №4» города Армянска Республики Крым  (строительно-монтажные работы, включая технический надзор)</t>
    </r>
  </si>
  <si>
    <t>Подпрограмма 6</t>
  </si>
  <si>
    <t>«Организация отдыха и оздоровления детей и подростков города Армянска Республики Крым на 2018-2020 годы»</t>
  </si>
  <si>
    <t>"Развитие методической  и профориентационной работы, создание условий для развития системы образования в муниципальном образовании городской округ Армянск Республики Крым на 2018-2020 годы"</t>
  </si>
  <si>
    <t>«Развитие школьного образования в муниципальном образовании городской округ Армянск Республики Крым на 2018-2020 годы»</t>
  </si>
  <si>
    <t>«Развитие дошкольного образования в муниципальном образовании городской округ Армянск Республики Крым на 2018-2020 годы»</t>
  </si>
  <si>
    <t>«Развитие образования в муниципальном образовании городской округ Армянск Республики Крым на 2018-2020 годы»</t>
  </si>
  <si>
    <t>Расходы на приобретение и установку систем видеонаблюдения в Муниципальном бюджетном  образовательном учреждении дополнительного образования «Центр детского и юношеского творчества» города Армянска Республики Крым</t>
  </si>
  <si>
    <t>Капитальный ремонт муниципального бюджетного дошкольного образовательного учреждения «Детский сад №4 «Ласточка» города Армянска Республики Крым по созданию условий для получения детьми-инвалидами качественного образования (в том числе разработка ПСД)</t>
  </si>
  <si>
    <r>
      <t xml:space="preserve">Капитальный ремонт </t>
    </r>
    <r>
      <rPr>
        <b/>
        <i/>
        <sz val="10"/>
        <color indexed="8"/>
        <rFont val="Times New Roman"/>
        <family val="1"/>
        <charset val="204"/>
      </rPr>
      <t>пищеблока</t>
    </r>
    <r>
      <rPr>
        <i/>
        <sz val="10"/>
        <color indexed="8"/>
        <rFont val="Times New Roman"/>
        <family val="1"/>
        <charset val="204"/>
      </rPr>
      <t xml:space="preserve"> в здании муниципального бюджетного дошкольного образовательного учреждения «Детский сад №6 «Белоснежка» города Армянска Республики Крым  (Разработка и экспертиза ПСД, строительно-монтажные работы, включая технический надзор)</t>
    </r>
  </si>
  <si>
    <r>
      <t xml:space="preserve">Капитальный ремонт </t>
    </r>
    <r>
      <rPr>
        <b/>
        <i/>
        <sz val="10"/>
        <color indexed="8"/>
        <rFont val="Times New Roman"/>
        <family val="1"/>
        <charset val="204"/>
      </rPr>
      <t xml:space="preserve">фасада здания </t>
    </r>
    <r>
      <rPr>
        <i/>
        <sz val="10"/>
        <color indexed="8"/>
        <rFont val="Times New Roman"/>
        <family val="1"/>
        <charset val="204"/>
      </rPr>
      <t>муниципального бюджетного общеобразовательного учреждения «Средняя общеобразовательная школа №1» города Армянска Республики Крым  (разработка и экспертиза ПСД, строительно-монтажные работы, включая технический надзор)</t>
    </r>
  </si>
  <si>
    <r>
      <t xml:space="preserve">Капитальный ремонт </t>
    </r>
    <r>
      <rPr>
        <b/>
        <i/>
        <sz val="10"/>
        <color indexed="8"/>
        <rFont val="Times New Roman"/>
        <family val="1"/>
        <charset val="204"/>
      </rPr>
      <t xml:space="preserve">тира </t>
    </r>
    <r>
      <rPr>
        <i/>
        <sz val="10"/>
        <color indexed="8"/>
        <rFont val="Times New Roman"/>
        <family val="1"/>
        <charset val="204"/>
      </rPr>
      <t>муниципального бюджетного общеобразовательного учреждения «Средняя общеобразовательная школа №1» города Армянска Республики Крым  (разработка и экспертиза ПСД, строительно-монтажные работы, включая технический надзор)</t>
    </r>
  </si>
  <si>
    <r>
      <t xml:space="preserve">Капитальный ремонт </t>
    </r>
    <r>
      <rPr>
        <b/>
        <i/>
        <sz val="10"/>
        <color indexed="8"/>
        <rFont val="Times New Roman"/>
        <family val="1"/>
        <charset val="204"/>
      </rPr>
      <t xml:space="preserve">спортивного зала </t>
    </r>
    <r>
      <rPr>
        <i/>
        <sz val="10"/>
        <color indexed="8"/>
        <rFont val="Times New Roman"/>
        <family val="1"/>
        <charset val="204"/>
      </rPr>
      <t>муниципального бюджетного общеобразовательного учреждения «Перекопская средняя общеобразовательная школа №7» города Армянска Республики Крым  (разработка и экспертиза ПСД, строительно-монтажные работы, включая технический надзор)</t>
    </r>
  </si>
  <si>
    <t>«Молодёжь муниципального образования городской округ Армянск Республика Крым на 2016-2018 годы»</t>
  </si>
  <si>
    <t>Обеспечение условий для социального, культурного, духовного и физического развития молодёжи</t>
  </si>
  <si>
    <t>Организация и проведение общегородских молодежных мероприятий</t>
  </si>
  <si>
    <t xml:space="preserve">Гражданское и патриотическое воспитание, творческое, интеллектуальное и духовно-нравственное развитие молодёжи </t>
  </si>
  <si>
    <t>Содействие в участии подростков и молодёжи в республиканских и Всероссийских мероприятиях</t>
  </si>
  <si>
    <t>Капитальный ремонт муниципального бюджетного дошкольного образовательного учреждения «Детский сад №6 «Белоснежка» города Армянска Республики Крым по созданию условий для получения детьми-инвалидами качественного образования (в том числе разработка ПСД)</t>
  </si>
  <si>
    <t>Обеспечение проведения противопожарных мероприятий (в т.ч. приобретение первичных средств пожаротушения и их обслуживание, обслуживание пожарной сигнализации, обработка огнезащитным средство деревянных контрукций, замена пожарных лестниц)</t>
  </si>
  <si>
    <r>
      <t xml:space="preserve">Капитальный ремонт </t>
    </r>
    <r>
      <rPr>
        <b/>
        <i/>
        <sz val="10"/>
        <color indexed="8"/>
        <rFont val="Times New Roman"/>
        <family val="1"/>
        <charset val="204"/>
      </rPr>
      <t>отопления</t>
    </r>
    <r>
      <rPr>
        <i/>
        <sz val="10"/>
        <color indexed="8"/>
        <rFont val="Times New Roman"/>
        <family val="1"/>
        <charset val="204"/>
      </rPr>
      <t xml:space="preserve"> в здании муниципального бюджетного дошкольного образовательного учреждения «Детский сад №4 «Ласточка» города Армянска Республики Крым  (Разработка и экспертиза ПСД, строительно-монтажные работы, включая технический надзор)</t>
    </r>
  </si>
  <si>
    <r>
      <t xml:space="preserve">Капитальный ремонт </t>
    </r>
    <r>
      <rPr>
        <b/>
        <i/>
        <sz val="10"/>
        <color indexed="8"/>
        <rFont val="Times New Roman"/>
        <family val="1"/>
        <charset val="204"/>
      </rPr>
      <t>отопления</t>
    </r>
    <r>
      <rPr>
        <i/>
        <sz val="10"/>
        <color indexed="8"/>
        <rFont val="Times New Roman"/>
        <family val="1"/>
        <charset val="204"/>
      </rPr>
      <t xml:space="preserve"> в здании муниципального бюджетного дошкольного образовательного учреждения «Детский сад №5 «Аленушка» города Армянска Республики Крым  (Разработка и экспертиза ПСД, строительно-монтажные работы, включая технический надзор)</t>
    </r>
  </si>
  <si>
    <r>
      <t xml:space="preserve">Капитальный ремонт </t>
    </r>
    <r>
      <rPr>
        <b/>
        <i/>
        <sz val="10"/>
        <color indexed="8"/>
        <rFont val="Times New Roman"/>
        <family val="1"/>
        <charset val="204"/>
      </rPr>
      <t>отопления</t>
    </r>
    <r>
      <rPr>
        <i/>
        <sz val="10"/>
        <color indexed="8"/>
        <rFont val="Times New Roman"/>
        <family val="1"/>
        <charset val="204"/>
      </rPr>
      <t xml:space="preserve"> в здании муниципального бюджетного дошкольного образовательного учреждения «Детский сад №3 «Березка» города Армянска Республики Крым  (Разработка и экспертиза ПСД, строительно-монтажные работы, включая технический надзор)</t>
    </r>
  </si>
  <si>
    <r>
      <t xml:space="preserve">Капитальный ремонт </t>
    </r>
    <r>
      <rPr>
        <b/>
        <i/>
        <sz val="10"/>
        <color indexed="8"/>
        <rFont val="Times New Roman"/>
        <family val="1"/>
        <charset val="204"/>
      </rPr>
      <t>кровли</t>
    </r>
    <r>
      <rPr>
        <i/>
        <sz val="10"/>
        <color indexed="8"/>
        <rFont val="Times New Roman"/>
        <family val="1"/>
        <charset val="204"/>
      </rPr>
      <t xml:space="preserve"> в здании муниципального бюджетного дошкольного образовательного учреждения «Детский сад №4 «Ласточка» города Армянска Республики Крым  (Разработка и экспертиза ПСД, строительно-монтажные работы, включая технический надзор)</t>
    </r>
  </si>
  <si>
    <t>Обеспечение общественного порядка, безопасности и антитеррористической защищенности (в т.ч. техническое обслуживание комплекса технических средств охраны, технологическое обеспечение работоспособности конечного устройства системы передачи извещения, охрана имущества при помощи средств охранной сигнализации, охрана иммущества организации, и обеспечение контольно-пропускного режима в здании учереждения и прилегающей к ней территории, установка ограждений территории)</t>
  </si>
  <si>
    <r>
      <t xml:space="preserve">Капитальный ремонт </t>
    </r>
    <r>
      <rPr>
        <b/>
        <i/>
        <sz val="10"/>
        <color indexed="8"/>
        <rFont val="Times New Roman"/>
        <family val="1"/>
        <charset val="204"/>
      </rPr>
      <t xml:space="preserve">фасада здания </t>
    </r>
    <r>
      <rPr>
        <i/>
        <sz val="10"/>
        <color indexed="8"/>
        <rFont val="Times New Roman"/>
        <family val="1"/>
        <charset val="204"/>
      </rPr>
      <t>муниципального бюджетного общеобразовательного учреждения «Школа-лицей №2» города Армянска Республики Крым  (разработка и экспертиза ПСД, строительно-монтажные работы, включая технический надзор)</t>
    </r>
  </si>
  <si>
    <t>Капитальный ремонт муниципального бюджетного общеобразовательного учреждения «Перекопская средняя общеобразовательная школа №7» города Армянска Республики Крым по созданию условий для получения детьми-инвалидами качественного образования (в том числе разработка ПСД)</t>
  </si>
  <si>
    <t xml:space="preserve">Заведующий сектором по делам семьи, молодёжи, физической культуры и спорта </t>
  </si>
  <si>
    <t xml:space="preserve">администрации города Армянска  
</t>
  </si>
  <si>
    <t>С.Н.Мельник</t>
  </si>
  <si>
    <t>Мероприятие 1.5.</t>
  </si>
  <si>
    <t>Расходы на бесплатное обеспечение детей из многодетных семей школьной формой либо заменяющим ее комплектом детской одежды для посещения школьных занятий, а также спортивной формой на весь период обучения детей в общеобразовательных организациях</t>
  </si>
  <si>
    <t>Расходы на предоставление компенсации расходов на оплату жилых помещений, отопления и освещения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</si>
  <si>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Мероприятие 2.5.</t>
  </si>
  <si>
    <t>Расходы на организацию и проведение культурно-массовых мероприятий, выставок, конкурсов, смотров, фестивалей, конференций и иных массовых мероприятий</t>
  </si>
  <si>
    <t>Ответственный исполнитель, соисполнитель, участник</t>
  </si>
  <si>
    <t>Оценка расходов по годам реализации муниципальной программы (тыс.руб.)</t>
  </si>
  <si>
    <t>Всего</t>
  </si>
  <si>
    <t>Расходы на обеспечение одноразовым бесплатным горячим питанием (завтрак) учащихся 1-4 классов муниципальных образовательных организаций</t>
  </si>
  <si>
    <t>Мероприятие 1.6.</t>
  </si>
  <si>
    <t xml:space="preserve">Расходы на капитальный ремонт объектов муниципальной собственности, приобретение движимого имущества в муниципальную собственность </t>
  </si>
  <si>
    <t>Расходы на обеспечение деятельности (оказание услуг) муниципальных учреждений, обеспечивающих дополнительное образование</t>
  </si>
  <si>
    <t>Укрепление материально-технической базы муниципальных учреждений</t>
  </si>
  <si>
    <t>Расходы на обеспечение  деятельности (оказание услуг)  муниципальных учреждений, осуществляющих функции централизованного финансового, материально-технического и информационно-методического сопровождения деятельности образовательных учреждений</t>
  </si>
  <si>
    <t>Расходы на организацию и проведение комплекса мероприятий, направленных на приобретение и установку систем видеонаблюдения в муниципальных образовательных организациях</t>
  </si>
  <si>
    <t>Расходы на организацию и проведение комплекса мероприятий, направленных на установку, поддержание, улучшение системы обеспечения пожарной безопасности в муниципальных образовательных организациях</t>
  </si>
  <si>
    <t xml:space="preserve">Расходы на реализацию мероприятий в сфере обеспечения доступности приоритетных объектов и услуг в приоритетных сферах жизнедеятельности инвалидов и других маломобильных групп населения в Республике Крым в рамках основного мероприятия «Создание в дошкольных образовательных, общеобразовательных организациях, организациях дополнительного образования детей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образования» Государственной программы Российской Федерации «Доступная среда» на 2011–2020 годы </t>
  </si>
  <si>
    <r>
      <t xml:space="preserve">Капитальный ремонт </t>
    </r>
    <r>
      <rPr>
        <b/>
        <i/>
        <sz val="10"/>
        <color indexed="8"/>
        <rFont val="Times New Roman"/>
        <family val="1"/>
        <charset val="204"/>
      </rPr>
      <t>кровли</t>
    </r>
    <r>
      <rPr>
        <i/>
        <sz val="10"/>
        <color indexed="8"/>
        <rFont val="Times New Roman"/>
        <family val="1"/>
        <charset val="204"/>
      </rPr>
      <t xml:space="preserve"> в здании муниципального бюджетного дошкольного образовательного учреждения «Детский сад №5 «Аленушка» города Армянска Республики Крым  (Разработка и экспертиза ПСД, строительно-монтажные работы, включая технический надзор)</t>
    </r>
  </si>
  <si>
    <t>Отдел образования администрации города Армянска, отдел капитального строительства администрации города Армянска (далее- ОКС), сектор по делам семьи, молодежи, физической культуры и спорта администрации города Армянска ( далее- сектор ДСМФиС), муниципальные образовательные учреждения (далее- ОУ)</t>
  </si>
  <si>
    <t xml:space="preserve">Отдел образования администрации города Армянска, дошкольные образовательные учреждения (далее-ДОУ) </t>
  </si>
  <si>
    <t>Отдел образования администрации города Армянска, ДОУ</t>
  </si>
  <si>
    <t>Отдел образования администрации города Армянска, ОКС, ДОУ</t>
  </si>
  <si>
    <t>Отдел образования администрации города Армянска, общеобразовательные учреждения  (далее-ООУ)</t>
  </si>
  <si>
    <t>Отдел образования администрации города Армянска, ООУ</t>
  </si>
  <si>
    <t>Отдел образования администрации города Армянска, ОКС, ООУ</t>
  </si>
  <si>
    <t>Отдел образования администрации города Армянска, Муниципальное бюджетное образовательное учреждение дополнительного образования «Центр детского и юношеского творчества» города Армянска Республики Крым ( далее МБУ ДО "ЦДЮТ" г. Армянска)</t>
  </si>
  <si>
    <t>Отдел образования администрации города Армянска, МБУ ДО "ЦДЮТ" г. Армянска</t>
  </si>
  <si>
    <t>Отдел образования администрации города Армянска,  Муниципальное казенное учреждение «Центр финансово-хозяйственного и методического сопровождения деятельности образовательных учреждений» города Армянска Республики Крым ( далее- "ЦФХМСДОУ" города Армянска), образовательные учреждения (далее- ОУ)</t>
  </si>
  <si>
    <t>Отдел образования администрации города Армянска,  "ЦФХМСДОУ" города Армянска,  ОУ</t>
  </si>
  <si>
    <t>Отдел образования администрации города Армянска, ОУ</t>
  </si>
  <si>
    <t>Отдел образования администрации города Армянска, сектор ДСМФиС, ООУ</t>
  </si>
  <si>
    <t>Отдел образования администрации города Армянска, ОУУ</t>
  </si>
  <si>
    <t>сектор ДСМФиС, ООУ</t>
  </si>
  <si>
    <t>Отдел образования администрации города Армянска, сектор ДСМФиС</t>
  </si>
  <si>
    <t>«Развитие дополнительного образования в муниципальном образовании городской округ Армянск Республики Крым на 201-2020 годы»</t>
  </si>
  <si>
    <t xml:space="preserve"> сектор ДСМФиС</t>
  </si>
  <si>
    <t>сектор ДСМФиС</t>
  </si>
  <si>
    <r>
      <t xml:space="preserve">Капитальный ремонт </t>
    </r>
    <r>
      <rPr>
        <b/>
        <i/>
        <sz val="10"/>
        <color indexed="8"/>
        <rFont val="Times New Roman"/>
        <family val="1"/>
        <charset val="204"/>
      </rPr>
      <t>(замена оконных блоков)</t>
    </r>
    <r>
      <rPr>
        <i/>
        <sz val="10"/>
        <color indexed="8"/>
        <rFont val="Times New Roman"/>
        <family val="1"/>
        <charset val="204"/>
      </rPr>
      <t xml:space="preserve"> в здании муниципального бюджетного общеобразовательного учреждения «Средняя общеобразовательная школа №1» города Армянска Республики Крым  (разработка и экспертиза ПСД, строительно-монтажные работы, включая технический надзор)</t>
    </r>
  </si>
  <si>
    <r>
      <t xml:space="preserve">Капитальный ремонт </t>
    </r>
    <r>
      <rPr>
        <b/>
        <i/>
        <sz val="10"/>
        <color indexed="8"/>
        <rFont val="Times New Roman"/>
        <family val="1"/>
        <charset val="204"/>
      </rPr>
      <t>санузлов, системы водоснабжения и водоотведения</t>
    </r>
    <r>
      <rPr>
        <i/>
        <sz val="10"/>
        <color indexed="8"/>
        <rFont val="Times New Roman"/>
        <family val="1"/>
        <charset val="204"/>
      </rPr>
      <t xml:space="preserve"> в здании муниципального бюджетного образовательного учреждения «Средняя общеобразовательная школа №4 города Армянска Республики Крым» (экспертиза ПСД, строительно-монтажные работы)</t>
    </r>
  </si>
  <si>
    <t>Расходы на учебники и учебные пособия, средства обучения, игры, игрушки и прочие расходы</t>
  </si>
  <si>
    <t>Водонагреватель</t>
  </si>
  <si>
    <t>Арочный металлодетектор</t>
  </si>
  <si>
    <t>Уличное оборудование</t>
  </si>
  <si>
    <t>Оборудование на пищеблок</t>
  </si>
  <si>
    <t>Электронные весы</t>
  </si>
  <si>
    <t>Электроплита</t>
  </si>
  <si>
    <t xml:space="preserve">Минихолодильник для суточных проб </t>
  </si>
  <si>
    <t>Стиральная машинка</t>
  </si>
  <si>
    <t xml:space="preserve">Морозильная камера </t>
  </si>
  <si>
    <t>Компьютеры в сборе</t>
  </si>
  <si>
    <t>Постамент для бюста Бережного</t>
  </si>
  <si>
    <t xml:space="preserve">Приобретение и установка инфракрасной камеры видеонаблюдения на фасаде здания </t>
  </si>
  <si>
    <t>к муниципальной программе «Развитие образования в муниципальном образовании городской округ Армянск Республики Крым на 2018-2020 годы» 
(в редакции постановления Администрации города Армянска от ____________ 2018 года № _____)</t>
  </si>
  <si>
    <t>муниципальной программы «Развитие образования в муниципальном образовании городской округ Армянск Республики Крым» по источникам финансирования</t>
  </si>
  <si>
    <r>
      <t xml:space="preserve">Капитальный ремонт </t>
    </r>
    <r>
      <rPr>
        <b/>
        <i/>
        <sz val="10"/>
        <color indexed="8"/>
        <rFont val="Times New Roman"/>
        <family val="1"/>
        <charset val="204"/>
      </rPr>
      <t>(замена оконных блоков)</t>
    </r>
    <r>
      <rPr>
        <i/>
        <sz val="10"/>
        <color indexed="8"/>
        <rFont val="Times New Roman"/>
        <family val="1"/>
        <charset val="204"/>
      </rPr>
      <t xml:space="preserve"> в здании муниципального бюджетного общеобразовательного учреждения «Перекопская средняя общеобразовательная школа №7» города Армянска Республики Крым  (разработка и экспертиза ПСД, строительно-монтажные работы, включая технический надзор)</t>
    </r>
  </si>
  <si>
    <r>
      <t xml:space="preserve">Капитальный ремонт </t>
    </r>
    <r>
      <rPr>
        <b/>
        <i/>
        <sz val="10"/>
        <color indexed="8"/>
        <rFont val="Times New Roman"/>
        <family val="1"/>
        <charset val="204"/>
      </rPr>
      <t xml:space="preserve">системы отопления </t>
    </r>
    <r>
      <rPr>
        <i/>
        <sz val="10"/>
        <color indexed="8"/>
        <rFont val="Times New Roman"/>
        <family val="1"/>
        <charset val="204"/>
      </rPr>
      <t>в здании Муниципального бюджетного общеобразовательного учреждения  «Средняя общеобразовательная школа №4» города Армянска Республики Крым</t>
    </r>
  </si>
  <si>
    <r>
      <t xml:space="preserve">Капитальный ремонт </t>
    </r>
    <r>
      <rPr>
        <b/>
        <i/>
        <sz val="10"/>
        <color indexed="8"/>
        <rFont val="Times New Roman"/>
        <family val="1"/>
        <charset val="204"/>
      </rPr>
      <t>системы отопления, систем водоснабжения и водоотведения и капитальный ремонт санузлов</t>
    </r>
    <r>
      <rPr>
        <i/>
        <sz val="10"/>
        <color indexed="8"/>
        <rFont val="Times New Roman"/>
        <family val="1"/>
        <charset val="204"/>
      </rPr>
      <t xml:space="preserve"> в здании Муниципального бюджетного общеобразовательного учреждения  «Перекопская средняя общеобразовательная школа №7» города Армянска Республики Крым</t>
    </r>
  </si>
  <si>
    <t>Расходы на организацию и проведение комплекса мероприятий, направленных на установку, поддержание, улучшение системы обеспечения пожарной безопасности в Муниципальном бюджетном общеобразовательном учреждении «Специальная коррекционная школа №5» города Армянска Республики Крым</t>
  </si>
  <si>
    <t>Создание условий для получения детьми-инвалидами качественного образования в муниципальном бюджетном дошкольном образовательном учреждении «Детский сад №3 «Березка» города Армянска Республики Крым</t>
  </si>
  <si>
    <t>"Развитие методической  и профориентационной работы, создание условий для развития системы образования в муниципальном образовании городской округ Армянск Республики Крым"</t>
  </si>
  <si>
    <t>«Развитие дополнительного образования в муниципальном образовании городской округ Армянск Республики Крым»</t>
  </si>
  <si>
    <t>«Развитие школьного образования в муниципальном образовании городской округ Армянск Республики Крым»</t>
  </si>
  <si>
    <t>«Развитие дошкольного образования в муниципальном образовании городской округ Армянск Республики Крым»</t>
  </si>
  <si>
    <t>«Развитие образования в муниципальном образовании городской округ Армянск Республики Крым»</t>
  </si>
  <si>
    <t>«Организация отдыха и оздоровления детей и подростков города Армянска Республики Крым»</t>
  </si>
  <si>
    <t>«Молодёжь муниципального образования городской округ Армянск Республика Крым»</t>
  </si>
  <si>
    <r>
      <t xml:space="preserve">Капитальный ремонт </t>
    </r>
    <r>
      <rPr>
        <b/>
        <i/>
        <sz val="10"/>
        <color indexed="8"/>
        <rFont val="Times New Roman"/>
        <family val="1"/>
        <charset val="204"/>
      </rPr>
      <t>(замена оконных блоков)</t>
    </r>
    <r>
      <rPr>
        <i/>
        <sz val="10"/>
        <color indexed="8"/>
        <rFont val="Times New Roman"/>
        <family val="1"/>
        <charset val="204"/>
      </rPr>
      <t xml:space="preserve"> в здании муниципального бюджетного образовательного учреждения для детей дошкольного и младшего школьного возраста «Суворовская начальная школа-детский сад №6» города Армянска Республики Крым  (разработка и экспертиза ПСД, строительно-монтажные работы, включая технический надзор)</t>
    </r>
  </si>
  <si>
    <r>
      <t xml:space="preserve">Капитальный ремонт </t>
    </r>
    <r>
      <rPr>
        <b/>
        <i/>
        <sz val="10"/>
        <color indexed="8"/>
        <rFont val="Times New Roman"/>
        <family val="1"/>
        <charset val="204"/>
      </rPr>
      <t>(замена оконных блоков)</t>
    </r>
    <r>
      <rPr>
        <i/>
        <sz val="10"/>
        <color indexed="8"/>
        <rFont val="Times New Roman"/>
        <family val="1"/>
        <charset val="204"/>
      </rPr>
      <t xml:space="preserve"> в здании муниципального бюджетного общеобразовательного учреждения «Школа-лицей №2» города Армянска Республики Крым  (разработка и экспертиза ПСД, строительно-монтажные работы, включая технический надзор)</t>
    </r>
  </si>
  <si>
    <t xml:space="preserve">2018 год </t>
  </si>
  <si>
    <t xml:space="preserve">очередной год                        </t>
  </si>
  <si>
    <t xml:space="preserve">        2019 год</t>
  </si>
  <si>
    <t xml:space="preserve">первый год планового периода   </t>
  </si>
  <si>
    <t xml:space="preserve">        2020 год</t>
  </si>
  <si>
    <t xml:space="preserve">второй год планового периода      </t>
  </si>
  <si>
    <t xml:space="preserve">третий год реализации программы  </t>
  </si>
  <si>
    <t xml:space="preserve">четвертый год програмного периода </t>
  </si>
  <si>
    <t>2022 год</t>
  </si>
  <si>
    <t xml:space="preserve">2021 год     </t>
  </si>
  <si>
    <t xml:space="preserve">пятый год програмного периода </t>
  </si>
  <si>
    <t>2023 год</t>
  </si>
  <si>
    <t>Расходы направленные на монтаж систем видеонаблюдения в муниципальных образовательных организациях</t>
  </si>
  <si>
    <t>Расходы, направленные на монтаж автоматических систем пожарной сигнализации в муниципальных образовательных организациях</t>
  </si>
  <si>
    <t>Расходы на проведение экспертной оценки качества и объемов выполненных строительно-монтажных работ на соответствие проектно-сметной документации в муниципальных дошкольных учреждениях</t>
  </si>
  <si>
    <t>Оплата за услуги по проведению экспертной оценки качества и объемов выполненных строительно-монтажных работ на соответствие проектно-сметной документации на объекте: «Реконструкция муниципального бюджетного дошкольного образовательного учреждения «Детский сад №2 «Солнышко» города Армянска Республики Крым»</t>
  </si>
  <si>
    <t>Услуги по подключению пожарной сигнализации к системе передачи извещения на пульт МЧС в модульном здании Муниципального бюджетного дошкольного образовательного учреждения «Детский сад №6 «Белоснежка» города Армянска Республики Крым</t>
  </si>
  <si>
    <t xml:space="preserve">Услуги по подключению пожарной сигнализации к системе передачи извещения на пульт МЧС в Муниципальном бюджетном дошкольном образовательном учреждении «Детский сад №2 «Солнышко» города Армянска Республики Крым </t>
  </si>
  <si>
    <t>к муниципальной программе «Развитие образования в муниципальном образовании городской округ Армянск Республики Крым» 
(в редакции постановления администрации города Армянска                 от 07.03.2019 года № 160)</t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</si>
</sst>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#,##0.00000"/>
  </numFmts>
  <fonts count="19"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7" fillId="0" borderId="0" xfId="0" applyFont="1" applyFill="1"/>
    <xf numFmtId="164" fontId="7" fillId="0" borderId="0" xfId="0" applyNumberFormat="1" applyFont="1" applyFill="1"/>
    <xf numFmtId="0" fontId="9" fillId="0" borderId="0" xfId="0" applyFont="1" applyFill="1"/>
    <xf numFmtId="164" fontId="9" fillId="0" borderId="0" xfId="0" applyNumberFormat="1" applyFont="1" applyFill="1"/>
    <xf numFmtId="0" fontId="9" fillId="0" borderId="0" xfId="0" applyFont="1" applyFill="1" applyAlignment="1"/>
    <xf numFmtId="0" fontId="1" fillId="0" borderId="0" xfId="0" applyFont="1" applyFill="1"/>
    <xf numFmtId="164" fontId="1" fillId="0" borderId="0" xfId="0" applyNumberFormat="1" applyFont="1" applyFill="1"/>
    <xf numFmtId="0" fontId="7" fillId="2" borderId="0" xfId="0" applyFont="1" applyFill="1"/>
    <xf numFmtId="0" fontId="17" fillId="2" borderId="0" xfId="0" applyFont="1" applyFill="1"/>
    <xf numFmtId="0" fontId="13" fillId="0" borderId="0" xfId="0" applyFont="1" applyFill="1"/>
    <xf numFmtId="165" fontId="13" fillId="2" borderId="1" xfId="0" applyNumberFormat="1" applyFont="1" applyFill="1" applyBorder="1"/>
    <xf numFmtId="0" fontId="13" fillId="0" borderId="1" xfId="0" applyFont="1" applyFill="1" applyBorder="1" applyAlignment="1">
      <alignment horizontal="left" vertical="top" wrapText="1"/>
    </xf>
    <xf numFmtId="164" fontId="1" fillId="0" borderId="1" xfId="0" applyNumberFormat="1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3" fontId="7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wrapText="1"/>
    </xf>
    <xf numFmtId="165" fontId="9" fillId="2" borderId="1" xfId="0" applyNumberFormat="1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165" fontId="11" fillId="2" borderId="1" xfId="0" applyNumberFormat="1" applyFont="1" applyFill="1" applyBorder="1" applyAlignment="1">
      <alignment wrapText="1"/>
    </xf>
    <xf numFmtId="165" fontId="14" fillId="2" borderId="1" xfId="0" applyNumberFormat="1" applyFont="1" applyFill="1" applyBorder="1" applyAlignment="1">
      <alignment wrapText="1"/>
    </xf>
    <xf numFmtId="165" fontId="12" fillId="2" borderId="1" xfId="0" applyNumberFormat="1" applyFont="1" applyFill="1" applyBorder="1" applyAlignment="1">
      <alignment wrapText="1"/>
    </xf>
    <xf numFmtId="0" fontId="7" fillId="0" borderId="1" xfId="0" applyFont="1" applyFill="1" applyBorder="1" applyAlignment="1">
      <alignment vertical="top" wrapText="1"/>
    </xf>
    <xf numFmtId="0" fontId="13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165" fontId="18" fillId="2" borderId="1" xfId="0" applyNumberFormat="1" applyFont="1" applyFill="1" applyBorder="1" applyAlignment="1">
      <alignment wrapText="1"/>
    </xf>
    <xf numFmtId="165" fontId="16" fillId="2" borderId="1" xfId="0" applyNumberFormat="1" applyFont="1" applyFill="1" applyBorder="1" applyAlignment="1">
      <alignment wrapText="1"/>
    </xf>
    <xf numFmtId="165" fontId="9" fillId="0" borderId="1" xfId="0" applyNumberFormat="1" applyFont="1" applyFill="1" applyBorder="1" applyAlignment="1">
      <alignment wrapText="1"/>
    </xf>
    <xf numFmtId="165" fontId="11" fillId="0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vertical="top" wrapText="1"/>
    </xf>
    <xf numFmtId="0" fontId="13" fillId="2" borderId="1" xfId="0" applyFont="1" applyFill="1" applyBorder="1" applyAlignment="1">
      <alignment vertical="top" wrapText="1"/>
    </xf>
    <xf numFmtId="165" fontId="14" fillId="2" borderId="2" xfId="0" applyNumberFormat="1" applyFont="1" applyFill="1" applyBorder="1" applyAlignment="1">
      <alignment wrapText="1"/>
    </xf>
    <xf numFmtId="165" fontId="12" fillId="2" borderId="2" xfId="0" applyNumberFormat="1" applyFont="1" applyFill="1" applyBorder="1" applyAlignment="1">
      <alignment wrapText="1"/>
    </xf>
    <xf numFmtId="0" fontId="13" fillId="0" borderId="2" xfId="0" applyFont="1" applyFill="1" applyBorder="1" applyAlignment="1">
      <alignment horizontal="left" vertical="top" wrapText="1"/>
    </xf>
    <xf numFmtId="165" fontId="9" fillId="2" borderId="2" xfId="0" applyNumberFormat="1" applyFont="1" applyFill="1" applyBorder="1" applyAlignment="1">
      <alignment wrapText="1"/>
    </xf>
    <xf numFmtId="165" fontId="11" fillId="2" borderId="2" xfId="0" applyNumberFormat="1" applyFont="1" applyFill="1" applyBorder="1" applyAlignment="1">
      <alignment wrapText="1"/>
    </xf>
    <xf numFmtId="0" fontId="7" fillId="0" borderId="2" xfId="0" applyFont="1" applyFill="1" applyBorder="1" applyAlignment="1">
      <alignment wrapText="1"/>
    </xf>
    <xf numFmtId="164" fontId="7" fillId="0" borderId="0" xfId="0" applyNumberFormat="1" applyFont="1" applyFill="1" applyAlignment="1"/>
    <xf numFmtId="164" fontId="7" fillId="0" borderId="0" xfId="0" applyNumberFormat="1" applyFont="1" applyFill="1" applyBorder="1" applyAlignment="1">
      <alignment wrapText="1"/>
    </xf>
    <xf numFmtId="0" fontId="12" fillId="0" borderId="1" xfId="0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wrapText="1"/>
    </xf>
    <xf numFmtId="0" fontId="17" fillId="0" borderId="0" xfId="0" applyFont="1" applyFill="1"/>
    <xf numFmtId="0" fontId="1" fillId="0" borderId="0" xfId="0" applyFont="1" applyFill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top" wrapText="1"/>
    </xf>
    <xf numFmtId="164" fontId="7" fillId="2" borderId="0" xfId="0" applyNumberFormat="1" applyFont="1" applyFill="1" applyAlignment="1"/>
    <xf numFmtId="164" fontId="7" fillId="2" borderId="0" xfId="0" applyNumberFormat="1" applyFont="1" applyFill="1" applyBorder="1" applyAlignment="1">
      <alignment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top" wrapText="1"/>
    </xf>
    <xf numFmtId="3" fontId="7" fillId="2" borderId="1" xfId="0" applyNumberFormat="1" applyFont="1" applyFill="1" applyBorder="1" applyAlignment="1">
      <alignment horizontal="center"/>
    </xf>
    <xf numFmtId="164" fontId="9" fillId="2" borderId="0" xfId="0" applyNumberFormat="1" applyFont="1" applyFill="1"/>
    <xf numFmtId="164" fontId="7" fillId="2" borderId="0" xfId="0" applyNumberFormat="1" applyFont="1" applyFill="1"/>
    <xf numFmtId="4" fontId="4" fillId="2" borderId="1" xfId="0" applyNumberFormat="1" applyFont="1" applyFill="1" applyBorder="1" applyAlignment="1">
      <alignment wrapText="1"/>
    </xf>
    <xf numFmtId="4" fontId="4" fillId="0" borderId="1" xfId="0" applyNumberFormat="1" applyFont="1" applyFill="1" applyBorder="1" applyAlignment="1">
      <alignment wrapText="1"/>
    </xf>
    <xf numFmtId="0" fontId="5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top" wrapText="1"/>
    </xf>
    <xf numFmtId="164" fontId="1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center" vertical="top" wrapText="1"/>
    </xf>
    <xf numFmtId="164" fontId="7" fillId="0" borderId="0" xfId="0" applyNumberFormat="1" applyFont="1" applyFill="1" applyAlignment="1">
      <alignment horizontal="left"/>
    </xf>
    <xf numFmtId="164" fontId="7" fillId="0" borderId="0" xfId="0" applyNumberFormat="1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13" fillId="0" borderId="3" xfId="0" applyFont="1" applyFill="1" applyBorder="1" applyAlignment="1">
      <alignment horizontal="left" vertical="top" wrapText="1"/>
    </xf>
    <xf numFmtId="0" fontId="13" fillId="0" borderId="4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left" vertical="top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center" vertical="top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horizontal="center" vertical="top" wrapText="1"/>
    </xf>
    <xf numFmtId="0" fontId="13" fillId="2" borderId="2" xfId="0" applyFont="1" applyFill="1" applyBorder="1" applyAlignment="1">
      <alignment horizontal="center" vertical="top" wrapText="1"/>
    </xf>
    <xf numFmtId="0" fontId="13" fillId="2" borderId="3" xfId="0" applyFont="1" applyFill="1" applyBorder="1" applyAlignment="1">
      <alignment horizontal="left" vertical="top" wrapText="1"/>
    </xf>
    <xf numFmtId="0" fontId="13" fillId="2" borderId="4" xfId="0" applyFont="1" applyFill="1" applyBorder="1" applyAlignment="1">
      <alignment horizontal="left" vertical="top" wrapText="1"/>
    </xf>
    <xf numFmtId="0" fontId="13" fillId="2" borderId="2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FF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AECF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50"/>
    <pageSetUpPr fitToPage="1"/>
  </sheetPr>
  <dimension ref="A1:H412"/>
  <sheetViews>
    <sheetView zoomScale="80" zoomScaleNormal="80" zoomScaleSheetLayoutView="55" workbookViewId="0">
      <selection activeCell="F8" sqref="F8:H8"/>
    </sheetView>
  </sheetViews>
  <sheetFormatPr defaultColWidth="11.5703125" defaultRowHeight="15" outlineLevelRow="1"/>
  <cols>
    <col min="1" max="1" width="20.85546875" style="1" customWidth="1"/>
    <col min="2" max="2" width="35.7109375" style="1" customWidth="1"/>
    <col min="3" max="3" width="36.5703125" style="1" customWidth="1"/>
    <col min="4" max="4" width="36.7109375" style="1" customWidth="1"/>
    <col min="5" max="5" width="21.28515625" style="7" customWidth="1"/>
    <col min="6" max="8" width="19.85546875" style="2" customWidth="1"/>
    <col min="9" max="254" width="9.140625" style="1" customWidth="1"/>
    <col min="255" max="16384" width="11.5703125" style="1"/>
  </cols>
  <sheetData>
    <row r="1" spans="1:8" ht="18" customHeight="1">
      <c r="E1" s="6"/>
      <c r="F1" s="64" t="s">
        <v>45</v>
      </c>
      <c r="G1" s="64"/>
      <c r="H1" s="64"/>
    </row>
    <row r="2" spans="1:8" ht="72.75" customHeight="1">
      <c r="E2" s="6"/>
      <c r="F2" s="65" t="s">
        <v>175</v>
      </c>
      <c r="G2" s="65"/>
      <c r="H2" s="65"/>
    </row>
    <row r="4" spans="1:8" ht="20.25">
      <c r="A4" s="66" t="s">
        <v>0</v>
      </c>
      <c r="B4" s="66"/>
      <c r="C4" s="66"/>
      <c r="D4" s="66"/>
      <c r="E4" s="66"/>
      <c r="F4" s="66"/>
      <c r="G4" s="66"/>
      <c r="H4" s="66"/>
    </row>
    <row r="5" spans="1:8" ht="42.75" customHeight="1">
      <c r="A5" s="67" t="s">
        <v>74</v>
      </c>
      <c r="B5" s="67"/>
      <c r="C5" s="67"/>
      <c r="D5" s="67"/>
      <c r="E5" s="67"/>
      <c r="F5" s="67"/>
      <c r="G5" s="67"/>
      <c r="H5" s="67"/>
    </row>
    <row r="7" spans="1:8" s="6" customFormat="1" ht="27.6" customHeight="1">
      <c r="A7" s="70" t="s">
        <v>1</v>
      </c>
      <c r="B7" s="71" t="s">
        <v>128</v>
      </c>
      <c r="C7" s="71" t="s">
        <v>2</v>
      </c>
      <c r="D7" s="71" t="s">
        <v>3</v>
      </c>
      <c r="E7" s="60" t="s">
        <v>129</v>
      </c>
      <c r="F7" s="60"/>
      <c r="G7" s="60"/>
      <c r="H7" s="60"/>
    </row>
    <row r="8" spans="1:8" s="6" customFormat="1" ht="56.25" customHeight="1">
      <c r="A8" s="70"/>
      <c r="B8" s="70"/>
      <c r="C8" s="70"/>
      <c r="D8" s="71"/>
      <c r="E8" s="14" t="s">
        <v>130</v>
      </c>
      <c r="F8" s="13" t="s">
        <v>75</v>
      </c>
      <c r="G8" s="13" t="s">
        <v>76</v>
      </c>
      <c r="H8" s="13" t="s">
        <v>77</v>
      </c>
    </row>
    <row r="9" spans="1:8">
      <c r="A9" s="15">
        <v>1</v>
      </c>
      <c r="B9" s="15">
        <v>2</v>
      </c>
      <c r="C9" s="15">
        <v>3</v>
      </c>
      <c r="D9" s="15">
        <v>4</v>
      </c>
      <c r="E9" s="16">
        <v>5</v>
      </c>
      <c r="F9" s="17">
        <v>6</v>
      </c>
      <c r="G9" s="17">
        <v>7</v>
      </c>
      <c r="H9" s="17">
        <v>8</v>
      </c>
    </row>
    <row r="10" spans="1:8" ht="19.5" customHeight="1">
      <c r="A10" s="58" t="s">
        <v>4</v>
      </c>
      <c r="B10" s="72" t="s">
        <v>141</v>
      </c>
      <c r="C10" s="58" t="s">
        <v>99</v>
      </c>
      <c r="D10" s="19" t="s">
        <v>5</v>
      </c>
      <c r="E10" s="20">
        <f>F10+G10+H10</f>
        <v>1150720.4392499998</v>
      </c>
      <c r="F10" s="20">
        <f>F11+F12+F13+F15+F14</f>
        <v>411032.04225000006</v>
      </c>
      <c r="G10" s="20">
        <f>G11+G12+G13+G15+G14</f>
        <v>364622.26299999998</v>
      </c>
      <c r="H10" s="20">
        <f>H11+H12+H13+H15+H14</f>
        <v>375066.13399999996</v>
      </c>
    </row>
    <row r="11" spans="1:8" ht="30.75">
      <c r="A11" s="58"/>
      <c r="B11" s="72"/>
      <c r="C11" s="58"/>
      <c r="D11" s="21" t="s">
        <v>6</v>
      </c>
      <c r="E11" s="20"/>
      <c r="F11" s="22"/>
      <c r="G11" s="22"/>
      <c r="H11" s="22"/>
    </row>
    <row r="12" spans="1:8" ht="18.75">
      <c r="A12" s="58"/>
      <c r="B12" s="72"/>
      <c r="C12" s="58"/>
      <c r="D12" s="21" t="s">
        <v>7</v>
      </c>
      <c r="E12" s="20">
        <f>F12+G12+H12</f>
        <v>1235</v>
      </c>
      <c r="F12" s="20">
        <f t="shared" ref="F12:H15" si="0">F18+F96+F213+F242+F348+F378</f>
        <v>1235</v>
      </c>
      <c r="G12" s="20">
        <f t="shared" si="0"/>
        <v>0</v>
      </c>
      <c r="H12" s="20">
        <f t="shared" si="0"/>
        <v>0</v>
      </c>
    </row>
    <row r="13" spans="1:8" ht="18.75">
      <c r="A13" s="58"/>
      <c r="B13" s="72"/>
      <c r="C13" s="58"/>
      <c r="D13" s="21" t="s">
        <v>8</v>
      </c>
      <c r="E13" s="20">
        <f>F13+G13+H13</f>
        <v>794569.17749999999</v>
      </c>
      <c r="F13" s="20">
        <f t="shared" si="0"/>
        <v>280228.53850000002</v>
      </c>
      <c r="G13" s="20">
        <f t="shared" si="0"/>
        <v>255297.08899999998</v>
      </c>
      <c r="H13" s="20">
        <f t="shared" si="0"/>
        <v>259043.55</v>
      </c>
    </row>
    <row r="14" spans="1:8" ht="30.75">
      <c r="A14" s="58"/>
      <c r="B14" s="72"/>
      <c r="C14" s="58"/>
      <c r="D14" s="21" t="s">
        <v>9</v>
      </c>
      <c r="E14" s="20">
        <f>F14+G14+H14</f>
        <v>275206.95575000002</v>
      </c>
      <c r="F14" s="20">
        <f t="shared" si="0"/>
        <v>98658.829750000004</v>
      </c>
      <c r="G14" s="20">
        <f t="shared" si="0"/>
        <v>85388.463000000003</v>
      </c>
      <c r="H14" s="20">
        <f t="shared" si="0"/>
        <v>91159.663</v>
      </c>
    </row>
    <row r="15" spans="1:8" ht="61.5" customHeight="1">
      <c r="A15" s="58"/>
      <c r="B15" s="72"/>
      <c r="C15" s="58"/>
      <c r="D15" s="21" t="s">
        <v>10</v>
      </c>
      <c r="E15" s="20">
        <f>F15+G15+H15</f>
        <v>79709.305999999997</v>
      </c>
      <c r="F15" s="20">
        <f t="shared" si="0"/>
        <v>30909.673999999995</v>
      </c>
      <c r="G15" s="20">
        <f t="shared" si="0"/>
        <v>23936.710999999999</v>
      </c>
      <c r="H15" s="20">
        <f t="shared" si="0"/>
        <v>24862.920999999998</v>
      </c>
    </row>
    <row r="16" spans="1:8" ht="38.25" customHeight="1">
      <c r="A16" s="59" t="s">
        <v>14</v>
      </c>
      <c r="B16" s="58" t="s">
        <v>142</v>
      </c>
      <c r="C16" s="59" t="s">
        <v>98</v>
      </c>
      <c r="D16" s="19" t="s">
        <v>5</v>
      </c>
      <c r="E16" s="20">
        <f>F16+G16+H16</f>
        <v>475690.20799999998</v>
      </c>
      <c r="F16" s="20">
        <f>F20+F18+F19+F21</f>
        <v>164841.77900000001</v>
      </c>
      <c r="G16" s="20">
        <f>G20+G18+G19+G21</f>
        <v>153864.72</v>
      </c>
      <c r="H16" s="20">
        <f>H20+H18+H19+H21</f>
        <v>156983.709</v>
      </c>
    </row>
    <row r="17" spans="1:8" ht="38.25" customHeight="1">
      <c r="A17" s="59"/>
      <c r="B17" s="58"/>
      <c r="C17" s="59"/>
      <c r="D17" s="21" t="s">
        <v>46</v>
      </c>
      <c r="E17" s="20"/>
      <c r="F17" s="22"/>
      <c r="G17" s="22"/>
      <c r="H17" s="22"/>
    </row>
    <row r="18" spans="1:8" ht="22.35" customHeight="1">
      <c r="A18" s="59"/>
      <c r="B18" s="58"/>
      <c r="C18" s="59"/>
      <c r="D18" s="21" t="s">
        <v>7</v>
      </c>
      <c r="E18" s="20">
        <f>F18+G18+H18</f>
        <v>0</v>
      </c>
      <c r="F18" s="20">
        <f t="shared" ref="F18:H21" si="1">F24+F71</f>
        <v>0</v>
      </c>
      <c r="G18" s="20">
        <f t="shared" si="1"/>
        <v>0</v>
      </c>
      <c r="H18" s="20">
        <f t="shared" si="1"/>
        <v>0</v>
      </c>
    </row>
    <row r="19" spans="1:8" ht="21.6" customHeight="1">
      <c r="A19" s="59"/>
      <c r="B19" s="58"/>
      <c r="C19" s="59"/>
      <c r="D19" s="21" t="s">
        <v>8</v>
      </c>
      <c r="E19" s="20">
        <f>F19+G19+H19</f>
        <v>340447.80000000005</v>
      </c>
      <c r="F19" s="20">
        <f t="shared" si="1"/>
        <v>112351.40000000001</v>
      </c>
      <c r="G19" s="20">
        <f t="shared" si="1"/>
        <v>113584.40000000001</v>
      </c>
      <c r="H19" s="20">
        <f t="shared" si="1"/>
        <v>114512</v>
      </c>
    </row>
    <row r="20" spans="1:8" ht="30.75">
      <c r="A20" s="59"/>
      <c r="B20" s="58"/>
      <c r="C20" s="59"/>
      <c r="D20" s="21" t="s">
        <v>9</v>
      </c>
      <c r="E20" s="20">
        <f>F20+G20+H20</f>
        <v>67836.775999999998</v>
      </c>
      <c r="F20" s="20">
        <f t="shared" si="1"/>
        <v>25553.585000000003</v>
      </c>
      <c r="G20" s="20">
        <f t="shared" si="1"/>
        <v>20443.145</v>
      </c>
      <c r="H20" s="20">
        <f t="shared" si="1"/>
        <v>21840.045999999998</v>
      </c>
    </row>
    <row r="21" spans="1:8" ht="21" customHeight="1">
      <c r="A21" s="59"/>
      <c r="B21" s="58"/>
      <c r="C21" s="59"/>
      <c r="D21" s="21" t="s">
        <v>10</v>
      </c>
      <c r="E21" s="20">
        <f>F21+G21+H21</f>
        <v>67405.631999999998</v>
      </c>
      <c r="F21" s="20">
        <f t="shared" si="1"/>
        <v>26936.793999999998</v>
      </c>
      <c r="G21" s="20">
        <f t="shared" si="1"/>
        <v>19837.174999999999</v>
      </c>
      <c r="H21" s="20">
        <f t="shared" si="1"/>
        <v>20631.663</v>
      </c>
    </row>
    <row r="22" spans="1:8" ht="25.35" customHeight="1">
      <c r="A22" s="58" t="s">
        <v>11</v>
      </c>
      <c r="B22" s="58" t="s">
        <v>143</v>
      </c>
      <c r="C22" s="58" t="s">
        <v>15</v>
      </c>
      <c r="D22" s="19" t="s">
        <v>5</v>
      </c>
      <c r="E22" s="20">
        <f>F22+G22+H22</f>
        <v>475690.20799999998</v>
      </c>
      <c r="F22" s="20">
        <f>F23+F24+F25+F26+F27</f>
        <v>164841.77900000001</v>
      </c>
      <c r="G22" s="20">
        <f>G23+G24+G25+G26+G27</f>
        <v>153864.72</v>
      </c>
      <c r="H22" s="20">
        <f>H23+H24+H25+H26+H27</f>
        <v>156983.709</v>
      </c>
    </row>
    <row r="23" spans="1:8" ht="30.75">
      <c r="A23" s="58"/>
      <c r="B23" s="58"/>
      <c r="C23" s="58"/>
      <c r="D23" s="21" t="s">
        <v>46</v>
      </c>
      <c r="E23" s="20"/>
      <c r="F23" s="22"/>
      <c r="G23" s="22"/>
      <c r="H23" s="22"/>
    </row>
    <row r="24" spans="1:8" ht="18.75">
      <c r="A24" s="58"/>
      <c r="B24" s="58"/>
      <c r="C24" s="58"/>
      <c r="D24" s="21" t="s">
        <v>7</v>
      </c>
      <c r="E24" s="20">
        <f>F24+G24+H24</f>
        <v>0</v>
      </c>
      <c r="F24" s="22">
        <f>F56+F30+F45+F65</f>
        <v>0</v>
      </c>
      <c r="G24" s="22">
        <f>G56+G30+G45</f>
        <v>0</v>
      </c>
      <c r="H24" s="22">
        <f>H56+H30+H45</f>
        <v>0</v>
      </c>
    </row>
    <row r="25" spans="1:8" ht="18.75">
      <c r="A25" s="58"/>
      <c r="B25" s="58"/>
      <c r="C25" s="58"/>
      <c r="D25" s="21" t="s">
        <v>8</v>
      </c>
      <c r="E25" s="20">
        <f>F25+G25+H25</f>
        <v>340447.80000000005</v>
      </c>
      <c r="F25" s="22">
        <f>F57+F31+F46+F66</f>
        <v>112351.40000000001</v>
      </c>
      <c r="G25" s="22">
        <f>G57+G31+G46+G66</f>
        <v>113584.40000000001</v>
      </c>
      <c r="H25" s="22">
        <f>H57+H31+H46+H66</f>
        <v>114512</v>
      </c>
    </row>
    <row r="26" spans="1:8" ht="30.75">
      <c r="A26" s="58"/>
      <c r="B26" s="58"/>
      <c r="C26" s="58"/>
      <c r="D26" s="21" t="s">
        <v>9</v>
      </c>
      <c r="E26" s="20">
        <f>F26+G26+H26</f>
        <v>67836.775999999998</v>
      </c>
      <c r="F26" s="22">
        <f>F61+F32+F47+F67</f>
        <v>25553.585000000003</v>
      </c>
      <c r="G26" s="22">
        <f>G61+G32+G47+G67</f>
        <v>20443.145</v>
      </c>
      <c r="H26" s="22">
        <f>H61+H32+H47+H67</f>
        <v>21840.045999999998</v>
      </c>
    </row>
    <row r="27" spans="1:8" ht="18.75">
      <c r="A27" s="58"/>
      <c r="B27" s="58"/>
      <c r="C27" s="58"/>
      <c r="D27" s="21" t="s">
        <v>10</v>
      </c>
      <c r="E27" s="20">
        <f>F27+G27+H27</f>
        <v>67405.631999999998</v>
      </c>
      <c r="F27" s="22">
        <f>F62+F39+F53+F68</f>
        <v>26936.793999999998</v>
      </c>
      <c r="G27" s="22">
        <f>G62+G39+G53+G68</f>
        <v>19837.174999999999</v>
      </c>
      <c r="H27" s="22">
        <f>H62+H39+H53+H68</f>
        <v>20631.663</v>
      </c>
    </row>
    <row r="28" spans="1:8" ht="18" customHeight="1">
      <c r="A28" s="63" t="s">
        <v>50</v>
      </c>
      <c r="B28" s="63" t="s">
        <v>143</v>
      </c>
      <c r="C28" s="69" t="s">
        <v>72</v>
      </c>
      <c r="D28" s="19" t="s">
        <v>5</v>
      </c>
      <c r="E28" s="20">
        <f>F28+G28+H28</f>
        <v>133310.065</v>
      </c>
      <c r="F28" s="20">
        <f>F29+F30+F31+F32+F39</f>
        <v>50558.036</v>
      </c>
      <c r="G28" s="20">
        <f>G29+G30+G31+G32+G39</f>
        <v>40280.32</v>
      </c>
      <c r="H28" s="20">
        <f>H29+H30+H31+H32+H39</f>
        <v>42471.709000000003</v>
      </c>
    </row>
    <row r="29" spans="1:8" ht="28.5" customHeight="1">
      <c r="A29" s="63"/>
      <c r="B29" s="63"/>
      <c r="C29" s="68"/>
      <c r="D29" s="21" t="s">
        <v>46</v>
      </c>
      <c r="E29" s="20"/>
      <c r="F29" s="22"/>
      <c r="G29" s="22"/>
      <c r="H29" s="22"/>
    </row>
    <row r="30" spans="1:8" ht="20.25" customHeight="1">
      <c r="A30" s="63"/>
      <c r="B30" s="63"/>
      <c r="C30" s="68"/>
      <c r="D30" s="21" t="s">
        <v>7</v>
      </c>
      <c r="E30" s="20">
        <f>F30+G30+H30</f>
        <v>0</v>
      </c>
      <c r="F30" s="22">
        <v>0</v>
      </c>
      <c r="G30" s="22">
        <v>0</v>
      </c>
      <c r="H30" s="22">
        <v>0</v>
      </c>
    </row>
    <row r="31" spans="1:8" ht="15.75" customHeight="1">
      <c r="A31" s="63"/>
      <c r="B31" s="63"/>
      <c r="C31" s="68"/>
      <c r="D31" s="21" t="s">
        <v>8</v>
      </c>
      <c r="E31" s="20">
        <f>F31+G31+H31</f>
        <v>0</v>
      </c>
      <c r="F31" s="22">
        <v>0</v>
      </c>
      <c r="G31" s="22">
        <v>0</v>
      </c>
      <c r="H31" s="22">
        <v>0</v>
      </c>
    </row>
    <row r="32" spans="1:8" ht="35.450000000000003" customHeight="1">
      <c r="A32" s="63"/>
      <c r="B32" s="63"/>
      <c r="C32" s="68"/>
      <c r="D32" s="21" t="s">
        <v>9</v>
      </c>
      <c r="E32" s="20">
        <f>F32+G32+H32</f>
        <v>65904.433000000005</v>
      </c>
      <c r="F32" s="22">
        <f>24268.15-646.908</f>
        <v>23621.242000000002</v>
      </c>
      <c r="G32" s="22">
        <v>20443.145</v>
      </c>
      <c r="H32" s="22">
        <v>21840.045999999998</v>
      </c>
    </row>
    <row r="33" spans="1:8" ht="16.350000000000001" customHeight="1">
      <c r="A33" s="63"/>
      <c r="B33" s="63"/>
      <c r="C33" s="63" t="s">
        <v>47</v>
      </c>
      <c r="D33" s="63"/>
      <c r="E33" s="20"/>
      <c r="F33" s="22"/>
      <c r="G33" s="22"/>
      <c r="H33" s="22"/>
    </row>
    <row r="34" spans="1:8" ht="16.5" customHeight="1">
      <c r="A34" s="63"/>
      <c r="B34" s="63"/>
      <c r="C34" s="62" t="s">
        <v>13</v>
      </c>
      <c r="D34" s="62"/>
      <c r="E34" s="23">
        <f t="shared" ref="E34:E39" si="2">F34+G34+H34</f>
        <v>1165.45</v>
      </c>
      <c r="F34" s="24">
        <v>1165.45</v>
      </c>
      <c r="G34" s="24">
        <v>0</v>
      </c>
      <c r="H34" s="24">
        <v>0</v>
      </c>
    </row>
    <row r="35" spans="1:8" ht="16.5" customHeight="1">
      <c r="A35" s="63"/>
      <c r="B35" s="63"/>
      <c r="C35" s="62" t="s">
        <v>12</v>
      </c>
      <c r="D35" s="62"/>
      <c r="E35" s="23">
        <f t="shared" si="2"/>
        <v>51534.707999999999</v>
      </c>
      <c r="F35" s="24">
        <f>17610.755-1297.557</f>
        <v>16313.198</v>
      </c>
      <c r="G35" s="24">
        <v>17610.755000000001</v>
      </c>
      <c r="H35" s="24">
        <v>17610.755000000001</v>
      </c>
    </row>
    <row r="36" spans="1:8" ht="15.75" customHeight="1">
      <c r="A36" s="63"/>
      <c r="B36" s="63"/>
      <c r="C36" s="62" t="s">
        <v>17</v>
      </c>
      <c r="D36" s="62"/>
      <c r="E36" s="23">
        <f t="shared" si="2"/>
        <v>854.09999999999991</v>
      </c>
      <c r="F36" s="24">
        <v>284.7</v>
      </c>
      <c r="G36" s="24">
        <f t="shared" ref="G36:H38" si="3">F36</f>
        <v>284.7</v>
      </c>
      <c r="H36" s="24">
        <f t="shared" si="3"/>
        <v>284.7</v>
      </c>
    </row>
    <row r="37" spans="1:8" ht="93" customHeight="1">
      <c r="A37" s="63"/>
      <c r="B37" s="63"/>
      <c r="C37" s="61" t="s">
        <v>117</v>
      </c>
      <c r="D37" s="61"/>
      <c r="E37" s="23">
        <f t="shared" si="2"/>
        <v>478.39499999999998</v>
      </c>
      <c r="F37" s="24">
        <v>159.465</v>
      </c>
      <c r="G37" s="24">
        <f t="shared" si="3"/>
        <v>159.465</v>
      </c>
      <c r="H37" s="24">
        <f t="shared" si="3"/>
        <v>159.465</v>
      </c>
    </row>
    <row r="38" spans="1:8" ht="57.6" customHeight="1">
      <c r="A38" s="63"/>
      <c r="B38" s="63"/>
      <c r="C38" s="61" t="s">
        <v>112</v>
      </c>
      <c r="D38" s="61"/>
      <c r="E38" s="23">
        <f t="shared" si="2"/>
        <v>696.89700000000005</v>
      </c>
      <c r="F38" s="24">
        <v>232.29900000000001</v>
      </c>
      <c r="G38" s="24">
        <f t="shared" si="3"/>
        <v>232.29900000000001</v>
      </c>
      <c r="H38" s="24">
        <f t="shared" si="3"/>
        <v>232.29900000000001</v>
      </c>
    </row>
    <row r="39" spans="1:8" ht="19.350000000000001" customHeight="1">
      <c r="A39" s="63"/>
      <c r="B39" s="63"/>
      <c r="C39" s="18"/>
      <c r="D39" s="21" t="s">
        <v>10</v>
      </c>
      <c r="E39" s="20">
        <f t="shared" si="2"/>
        <v>67405.631999999998</v>
      </c>
      <c r="F39" s="22">
        <f>F41+F42</f>
        <v>26936.793999999998</v>
      </c>
      <c r="G39" s="22">
        <f>G41+G42</f>
        <v>19837.174999999999</v>
      </c>
      <c r="H39" s="22">
        <f>H41+H42</f>
        <v>20631.663</v>
      </c>
    </row>
    <row r="40" spans="1:8" ht="16.350000000000001" customHeight="1">
      <c r="A40" s="63"/>
      <c r="B40" s="63"/>
      <c r="C40" s="63" t="s">
        <v>47</v>
      </c>
      <c r="D40" s="63"/>
      <c r="E40" s="20"/>
      <c r="F40" s="22"/>
      <c r="G40" s="22"/>
      <c r="H40" s="22"/>
    </row>
    <row r="41" spans="1:8" ht="15.6" customHeight="1">
      <c r="A41" s="63"/>
      <c r="B41" s="63"/>
      <c r="C41" s="62" t="s">
        <v>67</v>
      </c>
      <c r="D41" s="62"/>
      <c r="E41" s="23">
        <f>F41+G41+H41</f>
        <v>61999.443999999989</v>
      </c>
      <c r="F41" s="24">
        <v>24617.151999999998</v>
      </c>
      <c r="G41" s="24">
        <v>18324.652999999998</v>
      </c>
      <c r="H41" s="24">
        <v>19057.638999999999</v>
      </c>
    </row>
    <row r="42" spans="1:8" ht="15.6" customHeight="1">
      <c r="A42" s="63"/>
      <c r="B42" s="63"/>
      <c r="C42" s="62" t="s">
        <v>66</v>
      </c>
      <c r="D42" s="62"/>
      <c r="E42" s="23">
        <f>F42+G42+H42</f>
        <v>5406.1880000000001</v>
      </c>
      <c r="F42" s="24">
        <f>2278.597+41.045</f>
        <v>2319.6420000000003</v>
      </c>
      <c r="G42" s="24">
        <v>1512.5219999999999</v>
      </c>
      <c r="H42" s="24">
        <v>1574.0239999999999</v>
      </c>
    </row>
    <row r="43" spans="1:8" ht="19.350000000000001" customHeight="1">
      <c r="A43" s="68" t="s">
        <v>51</v>
      </c>
      <c r="B43" s="68" t="s">
        <v>143</v>
      </c>
      <c r="C43" s="69" t="s">
        <v>135</v>
      </c>
      <c r="D43" s="19" t="s">
        <v>5</v>
      </c>
      <c r="E43" s="20">
        <f>F43+G43+H43</f>
        <v>1932.3430000000001</v>
      </c>
      <c r="F43" s="20">
        <f>F44+F45+F46+F47+F53</f>
        <v>1932.3430000000001</v>
      </c>
      <c r="G43" s="20">
        <f>G44+G45+G46+G47+G53</f>
        <v>0</v>
      </c>
      <c r="H43" s="20">
        <f>H44+H45+H46+H47+H53</f>
        <v>0</v>
      </c>
    </row>
    <row r="44" spans="1:8" ht="30.75">
      <c r="A44" s="68"/>
      <c r="B44" s="68"/>
      <c r="C44" s="69"/>
      <c r="D44" s="21" t="s">
        <v>46</v>
      </c>
      <c r="E44" s="20"/>
      <c r="F44" s="22"/>
      <c r="G44" s="22"/>
      <c r="H44" s="22"/>
    </row>
    <row r="45" spans="1:8" ht="18.75">
      <c r="A45" s="68"/>
      <c r="B45" s="68"/>
      <c r="C45" s="69"/>
      <c r="D45" s="21" t="s">
        <v>7</v>
      </c>
      <c r="E45" s="20">
        <f t="shared" ref="E45:H46" si="4">F45+G45+H45</f>
        <v>0</v>
      </c>
      <c r="F45" s="20">
        <f t="shared" si="4"/>
        <v>0</v>
      </c>
      <c r="G45" s="20">
        <f t="shared" si="4"/>
        <v>0</v>
      </c>
      <c r="H45" s="20">
        <f t="shared" si="4"/>
        <v>0</v>
      </c>
    </row>
    <row r="46" spans="1:8" ht="18.75">
      <c r="A46" s="68"/>
      <c r="B46" s="68"/>
      <c r="C46" s="69"/>
      <c r="D46" s="21" t="s">
        <v>8</v>
      </c>
      <c r="E46" s="20">
        <f t="shared" si="4"/>
        <v>0</v>
      </c>
      <c r="F46" s="20">
        <f t="shared" si="4"/>
        <v>0</v>
      </c>
      <c r="G46" s="20">
        <f t="shared" si="4"/>
        <v>0</v>
      </c>
      <c r="H46" s="20">
        <f t="shared" si="4"/>
        <v>0</v>
      </c>
    </row>
    <row r="47" spans="1:8" ht="30.75">
      <c r="A47" s="68"/>
      <c r="B47" s="68"/>
      <c r="C47" s="69"/>
      <c r="D47" s="21" t="s">
        <v>9</v>
      </c>
      <c r="E47" s="20">
        <f>F47+G47+H47</f>
        <v>1932.3430000000001</v>
      </c>
      <c r="F47" s="22">
        <f>1933.231-0.888</f>
        <v>1932.3430000000001</v>
      </c>
      <c r="G47" s="22">
        <v>0</v>
      </c>
      <c r="H47" s="22">
        <v>0</v>
      </c>
    </row>
    <row r="48" spans="1:8" ht="16.350000000000001" customHeight="1">
      <c r="A48" s="68"/>
      <c r="B48" s="68"/>
      <c r="C48" s="63" t="s">
        <v>47</v>
      </c>
      <c r="D48" s="63"/>
      <c r="E48" s="20"/>
      <c r="F48" s="22"/>
      <c r="G48" s="22"/>
      <c r="H48" s="22"/>
    </row>
    <row r="49" spans="1:8" ht="16.5" customHeight="1">
      <c r="A49" s="68"/>
      <c r="B49" s="68"/>
      <c r="C49" s="62" t="s">
        <v>163</v>
      </c>
      <c r="D49" s="62"/>
      <c r="E49" s="23">
        <f t="shared" ref="E49:E54" si="5">F49+G49+H49</f>
        <v>10</v>
      </c>
      <c r="F49" s="24">
        <v>10</v>
      </c>
      <c r="G49" s="24">
        <v>0</v>
      </c>
      <c r="H49" s="24">
        <v>0</v>
      </c>
    </row>
    <row r="50" spans="1:8" ht="16.5" customHeight="1">
      <c r="A50" s="68"/>
      <c r="B50" s="68"/>
      <c r="C50" s="62" t="s">
        <v>164</v>
      </c>
      <c r="D50" s="62"/>
      <c r="E50" s="23">
        <f t="shared" si="5"/>
        <v>99</v>
      </c>
      <c r="F50" s="24">
        <v>99</v>
      </c>
      <c r="G50" s="24">
        <v>0</v>
      </c>
      <c r="H50" s="24">
        <v>0</v>
      </c>
    </row>
    <row r="51" spans="1:8" ht="15.75" customHeight="1">
      <c r="A51" s="68"/>
      <c r="B51" s="68"/>
      <c r="C51" s="62" t="s">
        <v>165</v>
      </c>
      <c r="D51" s="62"/>
      <c r="E51" s="23">
        <f t="shared" si="5"/>
        <v>1590.2929999999999</v>
      </c>
      <c r="F51" s="24">
        <v>1590.2929999999999</v>
      </c>
      <c r="G51" s="24">
        <v>0</v>
      </c>
      <c r="H51" s="24">
        <v>0</v>
      </c>
    </row>
    <row r="52" spans="1:8" ht="17.45" customHeight="1">
      <c r="A52" s="68"/>
      <c r="B52" s="68"/>
      <c r="C52" s="61" t="s">
        <v>166</v>
      </c>
      <c r="D52" s="61"/>
      <c r="E52" s="23">
        <f t="shared" si="5"/>
        <v>233.05</v>
      </c>
      <c r="F52" s="24">
        <v>233.05</v>
      </c>
      <c r="G52" s="24">
        <v>0</v>
      </c>
      <c r="H52" s="24">
        <v>0</v>
      </c>
    </row>
    <row r="53" spans="1:8" ht="18.75">
      <c r="A53" s="68"/>
      <c r="B53" s="68"/>
      <c r="C53" s="25"/>
      <c r="D53" s="21" t="s">
        <v>10</v>
      </c>
      <c r="E53" s="20">
        <f t="shared" si="5"/>
        <v>0</v>
      </c>
      <c r="F53" s="22">
        <v>0</v>
      </c>
      <c r="G53" s="22">
        <v>0</v>
      </c>
      <c r="H53" s="22">
        <v>0</v>
      </c>
    </row>
    <row r="54" spans="1:8" ht="23.45" customHeight="1">
      <c r="A54" s="68" t="s">
        <v>52</v>
      </c>
      <c r="B54" s="68" t="s">
        <v>143</v>
      </c>
      <c r="C54" s="69" t="s">
        <v>16</v>
      </c>
      <c r="D54" s="19" t="s">
        <v>5</v>
      </c>
      <c r="E54" s="20">
        <f t="shared" si="5"/>
        <v>313128.7</v>
      </c>
      <c r="F54" s="20">
        <f>F55+F56+F57+F61+F62</f>
        <v>102624.6</v>
      </c>
      <c r="G54" s="20">
        <f>G55+G56+G57+G61+G62</f>
        <v>104875.3</v>
      </c>
      <c r="H54" s="20">
        <f>H55+H56+H57+H61+H62</f>
        <v>105628.8</v>
      </c>
    </row>
    <row r="55" spans="1:8" ht="30.75">
      <c r="A55" s="68"/>
      <c r="B55" s="68"/>
      <c r="C55" s="69"/>
      <c r="D55" s="21" t="s">
        <v>46</v>
      </c>
      <c r="E55" s="20"/>
      <c r="F55" s="22"/>
      <c r="G55" s="22"/>
      <c r="H55" s="22"/>
    </row>
    <row r="56" spans="1:8" ht="18.75">
      <c r="A56" s="68"/>
      <c r="B56" s="68"/>
      <c r="C56" s="69"/>
      <c r="D56" s="21" t="s">
        <v>7</v>
      </c>
      <c r="E56" s="20">
        <f>F56+G56+H56</f>
        <v>0</v>
      </c>
      <c r="F56" s="22">
        <v>0</v>
      </c>
      <c r="G56" s="22">
        <v>0</v>
      </c>
      <c r="H56" s="22">
        <v>0</v>
      </c>
    </row>
    <row r="57" spans="1:8" ht="21.6" customHeight="1">
      <c r="A57" s="68"/>
      <c r="B57" s="68"/>
      <c r="C57" s="69"/>
      <c r="D57" s="21" t="s">
        <v>8</v>
      </c>
      <c r="E57" s="20">
        <f>F57+G57+H57</f>
        <v>313128.7</v>
      </c>
      <c r="F57" s="22">
        <v>102624.6</v>
      </c>
      <c r="G57" s="22">
        <v>104875.3</v>
      </c>
      <c r="H57" s="22">
        <v>105628.8</v>
      </c>
    </row>
    <row r="58" spans="1:8" ht="16.350000000000001" customHeight="1">
      <c r="A58" s="68"/>
      <c r="B58" s="68"/>
      <c r="C58" s="63" t="s">
        <v>47</v>
      </c>
      <c r="D58" s="63"/>
      <c r="E58" s="20"/>
      <c r="F58" s="22"/>
      <c r="G58" s="22"/>
      <c r="H58" s="22"/>
    </row>
    <row r="59" spans="1:8" ht="16.5" customHeight="1">
      <c r="A59" s="68"/>
      <c r="B59" s="68"/>
      <c r="C59" s="62" t="s">
        <v>13</v>
      </c>
      <c r="D59" s="62"/>
      <c r="E59" s="23">
        <f>F59+G59+H59</f>
        <v>302319.95</v>
      </c>
      <c r="F59" s="24">
        <v>99183.493000000002</v>
      </c>
      <c r="G59" s="24">
        <v>101204.66499999999</v>
      </c>
      <c r="H59" s="24">
        <v>101931.792</v>
      </c>
    </row>
    <row r="60" spans="1:8" ht="28.15" customHeight="1">
      <c r="A60" s="68"/>
      <c r="B60" s="68"/>
      <c r="C60" s="62" t="s">
        <v>162</v>
      </c>
      <c r="D60" s="62"/>
      <c r="E60" s="23">
        <f>F60+G60+H60</f>
        <v>10808.750000000011</v>
      </c>
      <c r="F60" s="24">
        <v>3441.107</v>
      </c>
      <c r="G60" s="24">
        <f>G57-G59</f>
        <v>3670.6350000000093</v>
      </c>
      <c r="H60" s="24">
        <f>H57-H59</f>
        <v>3697.0080000000016</v>
      </c>
    </row>
    <row r="61" spans="1:8" ht="30.75">
      <c r="A61" s="68"/>
      <c r="B61" s="68"/>
      <c r="C61" s="26"/>
      <c r="D61" s="21" t="s">
        <v>9</v>
      </c>
      <c r="E61" s="20">
        <f>F61+G61+H61</f>
        <v>0</v>
      </c>
      <c r="F61" s="22">
        <v>0</v>
      </c>
      <c r="G61" s="22">
        <v>0</v>
      </c>
      <c r="H61" s="22">
        <v>0</v>
      </c>
    </row>
    <row r="62" spans="1:8" ht="18.75">
      <c r="A62" s="68"/>
      <c r="B62" s="68"/>
      <c r="C62" s="26"/>
      <c r="D62" s="21" t="s">
        <v>10</v>
      </c>
      <c r="E62" s="20">
        <f>F62+G62+H62</f>
        <v>0</v>
      </c>
      <c r="F62" s="22">
        <v>0</v>
      </c>
      <c r="G62" s="22">
        <v>0</v>
      </c>
      <c r="H62" s="22">
        <v>0</v>
      </c>
    </row>
    <row r="63" spans="1:8" ht="18.75">
      <c r="A63" s="68" t="s">
        <v>54</v>
      </c>
      <c r="B63" s="68" t="s">
        <v>143</v>
      </c>
      <c r="C63" s="69" t="s">
        <v>60</v>
      </c>
      <c r="D63" s="19" t="s">
        <v>5</v>
      </c>
      <c r="E63" s="20">
        <f>F63+G63+H63</f>
        <v>27319.100000000002</v>
      </c>
      <c r="F63" s="20">
        <f>F64+F65+F66+F67+F68</f>
        <v>9726.7999999999993</v>
      </c>
      <c r="G63" s="20">
        <f>G64+G65+G66+G67+G68</f>
        <v>8709.1</v>
      </c>
      <c r="H63" s="20">
        <f>H64+H65+H66+H67+H68</f>
        <v>8883.2000000000007</v>
      </c>
    </row>
    <row r="64" spans="1:8" ht="30.75">
      <c r="A64" s="68"/>
      <c r="B64" s="68"/>
      <c r="C64" s="68"/>
      <c r="D64" s="21" t="s">
        <v>46</v>
      </c>
      <c r="E64" s="20"/>
      <c r="F64" s="22"/>
      <c r="G64" s="22"/>
      <c r="H64" s="22"/>
    </row>
    <row r="65" spans="1:8" ht="18.75">
      <c r="A65" s="68"/>
      <c r="B65" s="68"/>
      <c r="C65" s="68"/>
      <c r="D65" s="21" t="s">
        <v>7</v>
      </c>
      <c r="E65" s="20">
        <f>F65+G65+H65</f>
        <v>0</v>
      </c>
      <c r="F65" s="22">
        <v>0</v>
      </c>
      <c r="G65" s="22">
        <v>0</v>
      </c>
      <c r="H65" s="22">
        <v>0</v>
      </c>
    </row>
    <row r="66" spans="1:8" ht="18.75">
      <c r="A66" s="68"/>
      <c r="B66" s="68"/>
      <c r="C66" s="68"/>
      <c r="D66" s="21" t="s">
        <v>8</v>
      </c>
      <c r="E66" s="20">
        <f>F66+G66+H66</f>
        <v>27319.100000000002</v>
      </c>
      <c r="F66" s="22">
        <v>9726.7999999999993</v>
      </c>
      <c r="G66" s="22">
        <v>8709.1</v>
      </c>
      <c r="H66" s="22">
        <v>8883.2000000000007</v>
      </c>
    </row>
    <row r="67" spans="1:8" ht="30.75">
      <c r="A67" s="68"/>
      <c r="B67" s="68"/>
      <c r="C67" s="68"/>
      <c r="D67" s="21" t="s">
        <v>9</v>
      </c>
      <c r="E67" s="20">
        <f>F67+G67+H67</f>
        <v>0</v>
      </c>
      <c r="F67" s="22">
        <v>0</v>
      </c>
      <c r="G67" s="22">
        <v>0</v>
      </c>
      <c r="H67" s="22">
        <v>0</v>
      </c>
    </row>
    <row r="68" spans="1:8" ht="18.75">
      <c r="A68" s="68"/>
      <c r="B68" s="68"/>
      <c r="C68" s="68"/>
      <c r="D68" s="21" t="s">
        <v>10</v>
      </c>
      <c r="E68" s="20">
        <f>F68+G68+H68</f>
        <v>0</v>
      </c>
      <c r="F68" s="22">
        <v>0</v>
      </c>
      <c r="G68" s="22">
        <v>0</v>
      </c>
      <c r="H68" s="22">
        <v>0</v>
      </c>
    </row>
    <row r="69" spans="1:8" ht="19.350000000000001" customHeight="1">
      <c r="A69" s="58" t="s">
        <v>18</v>
      </c>
      <c r="B69" s="73" t="s">
        <v>144</v>
      </c>
      <c r="C69" s="73" t="s">
        <v>19</v>
      </c>
      <c r="D69" s="19" t="s">
        <v>5</v>
      </c>
      <c r="E69" s="20">
        <f>F69+G69+H69</f>
        <v>0</v>
      </c>
      <c r="F69" s="20">
        <f>F70+F71+F72+F73+F74</f>
        <v>0</v>
      </c>
      <c r="G69" s="20">
        <f>G70+G71+G72+G73+G74</f>
        <v>0</v>
      </c>
      <c r="H69" s="20">
        <f>H70+H71+H72+H73+H74</f>
        <v>0</v>
      </c>
    </row>
    <row r="70" spans="1:8" ht="30.75">
      <c r="A70" s="58"/>
      <c r="B70" s="73"/>
      <c r="C70" s="73"/>
      <c r="D70" s="21" t="s">
        <v>46</v>
      </c>
      <c r="E70" s="20"/>
      <c r="F70" s="22"/>
      <c r="G70" s="22"/>
      <c r="H70" s="22"/>
    </row>
    <row r="71" spans="1:8" ht="18.75">
      <c r="A71" s="58"/>
      <c r="B71" s="73"/>
      <c r="C71" s="73"/>
      <c r="D71" s="21" t="s">
        <v>7</v>
      </c>
      <c r="E71" s="20">
        <f>F71+G71+H71</f>
        <v>0</v>
      </c>
      <c r="F71" s="22">
        <f t="shared" ref="F71:H73" si="6">F77+F90</f>
        <v>0</v>
      </c>
      <c r="G71" s="22">
        <f t="shared" si="6"/>
        <v>0</v>
      </c>
      <c r="H71" s="22">
        <f t="shared" si="6"/>
        <v>0</v>
      </c>
    </row>
    <row r="72" spans="1:8" ht="18.75">
      <c r="A72" s="58"/>
      <c r="B72" s="73"/>
      <c r="C72" s="73"/>
      <c r="D72" s="21" t="s">
        <v>8</v>
      </c>
      <c r="E72" s="20">
        <f>F72+G72+H72</f>
        <v>0</v>
      </c>
      <c r="F72" s="22">
        <f t="shared" si="6"/>
        <v>0</v>
      </c>
      <c r="G72" s="22">
        <f t="shared" si="6"/>
        <v>0</v>
      </c>
      <c r="H72" s="22">
        <f t="shared" si="6"/>
        <v>0</v>
      </c>
    </row>
    <row r="73" spans="1:8" ht="30.75">
      <c r="A73" s="58"/>
      <c r="B73" s="73"/>
      <c r="C73" s="73"/>
      <c r="D73" s="21" t="s">
        <v>9</v>
      </c>
      <c r="E73" s="20">
        <f>F73+G73+H73</f>
        <v>0</v>
      </c>
      <c r="F73" s="22">
        <f t="shared" si="6"/>
        <v>0</v>
      </c>
      <c r="G73" s="22">
        <f t="shared" si="6"/>
        <v>0</v>
      </c>
      <c r="H73" s="22">
        <f t="shared" si="6"/>
        <v>0</v>
      </c>
    </row>
    <row r="74" spans="1:8" ht="18.75">
      <c r="A74" s="58"/>
      <c r="B74" s="73"/>
      <c r="C74" s="73"/>
      <c r="D74" s="21" t="s">
        <v>10</v>
      </c>
      <c r="E74" s="20">
        <f>F74+G74+H74</f>
        <v>0</v>
      </c>
      <c r="F74" s="22">
        <f>F87+F93</f>
        <v>0</v>
      </c>
      <c r="G74" s="22">
        <f>G87+G93</f>
        <v>0</v>
      </c>
      <c r="H74" s="22">
        <f>H87+H93</f>
        <v>0</v>
      </c>
    </row>
    <row r="75" spans="1:8" ht="23.45" hidden="1" customHeight="1" outlineLevel="1">
      <c r="A75" s="63" t="s">
        <v>49</v>
      </c>
      <c r="B75" s="74" t="s">
        <v>144</v>
      </c>
      <c r="C75" s="69" t="s">
        <v>48</v>
      </c>
      <c r="D75" s="19" t="s">
        <v>5</v>
      </c>
      <c r="E75" s="20">
        <f>F75+G75+H75</f>
        <v>0</v>
      </c>
      <c r="F75" s="20">
        <f>F76+F77+F78+F79+F93</f>
        <v>0</v>
      </c>
      <c r="G75" s="20">
        <f>G76+G77+G78+G79+G93</f>
        <v>0</v>
      </c>
      <c r="H75" s="20">
        <f>H76+H77+H78+H79+H93</f>
        <v>0</v>
      </c>
    </row>
    <row r="76" spans="1:8" ht="30.75" hidden="1" outlineLevel="1">
      <c r="A76" s="63"/>
      <c r="B76" s="74"/>
      <c r="C76" s="69"/>
      <c r="D76" s="21" t="s">
        <v>46</v>
      </c>
      <c r="E76" s="20"/>
      <c r="F76" s="22">
        <v>0</v>
      </c>
      <c r="G76" s="22">
        <v>0</v>
      </c>
      <c r="H76" s="22">
        <v>0</v>
      </c>
    </row>
    <row r="77" spans="1:8" ht="18.75" hidden="1" outlineLevel="1">
      <c r="A77" s="63"/>
      <c r="B77" s="74"/>
      <c r="C77" s="69"/>
      <c r="D77" s="21" t="s">
        <v>7</v>
      </c>
      <c r="E77" s="20">
        <f>F77+G77+H77</f>
        <v>0</v>
      </c>
      <c r="F77" s="22">
        <v>0</v>
      </c>
      <c r="G77" s="22">
        <v>0</v>
      </c>
      <c r="H77" s="22">
        <v>0</v>
      </c>
    </row>
    <row r="78" spans="1:8" ht="18.75" hidden="1" outlineLevel="1">
      <c r="A78" s="63"/>
      <c r="B78" s="74"/>
      <c r="C78" s="69"/>
      <c r="D78" s="21" t="s">
        <v>8</v>
      </c>
      <c r="E78" s="20">
        <f>F78+G78+H78</f>
        <v>0</v>
      </c>
      <c r="F78" s="22">
        <v>0</v>
      </c>
      <c r="G78" s="22">
        <v>0</v>
      </c>
      <c r="H78" s="22">
        <v>0</v>
      </c>
    </row>
    <row r="79" spans="1:8" ht="30.75" hidden="1" outlineLevel="1">
      <c r="A79" s="63"/>
      <c r="B79" s="74"/>
      <c r="C79" s="69"/>
      <c r="D79" s="21" t="s">
        <v>9</v>
      </c>
      <c r="E79" s="20">
        <f>F79+G79+H79</f>
        <v>0</v>
      </c>
      <c r="F79" s="22">
        <f>SUM(F81:F86)</f>
        <v>0</v>
      </c>
      <c r="G79" s="22">
        <f>SUM(G81:G86)</f>
        <v>0</v>
      </c>
      <c r="H79" s="22">
        <f>SUM(H81:H86)</f>
        <v>0</v>
      </c>
    </row>
    <row r="80" spans="1:8" ht="20.85" hidden="1" customHeight="1" outlineLevel="1">
      <c r="A80" s="63"/>
      <c r="B80" s="74"/>
      <c r="C80" s="63" t="s">
        <v>47</v>
      </c>
      <c r="D80" s="63"/>
      <c r="E80" s="20"/>
      <c r="F80" s="22"/>
      <c r="G80" s="22"/>
      <c r="H80" s="22"/>
    </row>
    <row r="81" spans="1:8" ht="40.15" hidden="1" customHeight="1" outlineLevel="1">
      <c r="A81" s="63"/>
      <c r="B81" s="74"/>
      <c r="C81" s="62" t="s">
        <v>102</v>
      </c>
      <c r="D81" s="62"/>
      <c r="E81" s="23">
        <f t="shared" ref="E81:E88" si="7">F81+G81+H81</f>
        <v>0</v>
      </c>
      <c r="F81" s="24">
        <v>0</v>
      </c>
      <c r="G81" s="24">
        <v>0</v>
      </c>
      <c r="H81" s="24">
        <v>0</v>
      </c>
    </row>
    <row r="82" spans="1:8" ht="40.15" hidden="1" customHeight="1" outlineLevel="1">
      <c r="A82" s="63"/>
      <c r="B82" s="74"/>
      <c r="C82" s="62" t="s">
        <v>113</v>
      </c>
      <c r="D82" s="62"/>
      <c r="E82" s="23">
        <f t="shared" si="7"/>
        <v>0</v>
      </c>
      <c r="F82" s="24">
        <v>0</v>
      </c>
      <c r="G82" s="24">
        <v>0</v>
      </c>
      <c r="H82" s="24">
        <v>0</v>
      </c>
    </row>
    <row r="83" spans="1:8" ht="40.15" hidden="1" customHeight="1" outlineLevel="1">
      <c r="A83" s="63"/>
      <c r="B83" s="74"/>
      <c r="C83" s="62" t="s">
        <v>114</v>
      </c>
      <c r="D83" s="62"/>
      <c r="E83" s="23">
        <f t="shared" si="7"/>
        <v>0</v>
      </c>
      <c r="F83" s="24">
        <v>0</v>
      </c>
      <c r="G83" s="24">
        <v>0</v>
      </c>
      <c r="H83" s="24">
        <v>0</v>
      </c>
    </row>
    <row r="84" spans="1:8" ht="45.6" hidden="1" customHeight="1" outlineLevel="1">
      <c r="A84" s="63"/>
      <c r="B84" s="74"/>
      <c r="C84" s="62" t="s">
        <v>115</v>
      </c>
      <c r="D84" s="62"/>
      <c r="E84" s="23">
        <f t="shared" si="7"/>
        <v>0</v>
      </c>
      <c r="F84" s="24">
        <v>0</v>
      </c>
      <c r="G84" s="24">
        <v>0</v>
      </c>
      <c r="H84" s="24">
        <v>0</v>
      </c>
    </row>
    <row r="85" spans="1:8" ht="40.15" hidden="1" customHeight="1" outlineLevel="1">
      <c r="A85" s="63"/>
      <c r="B85" s="74"/>
      <c r="C85" s="62" t="s">
        <v>116</v>
      </c>
      <c r="D85" s="62"/>
      <c r="E85" s="23">
        <f t="shared" si="7"/>
        <v>0</v>
      </c>
      <c r="F85" s="24">
        <v>0</v>
      </c>
      <c r="G85" s="24">
        <v>0</v>
      </c>
      <c r="H85" s="24">
        <v>0</v>
      </c>
    </row>
    <row r="86" spans="1:8" ht="52.9" hidden="1" customHeight="1" outlineLevel="1">
      <c r="A86" s="63"/>
      <c r="B86" s="74"/>
      <c r="C86" s="62" t="s">
        <v>140</v>
      </c>
      <c r="D86" s="62"/>
      <c r="E86" s="23">
        <f t="shared" si="7"/>
        <v>0</v>
      </c>
      <c r="F86" s="24">
        <v>0</v>
      </c>
      <c r="G86" s="24">
        <v>0</v>
      </c>
      <c r="H86" s="24">
        <v>0</v>
      </c>
    </row>
    <row r="87" spans="1:8" ht="21.6" hidden="1" customHeight="1" outlineLevel="1">
      <c r="A87" s="63"/>
      <c r="B87" s="74"/>
      <c r="C87" s="26"/>
      <c r="D87" s="21" t="s">
        <v>10</v>
      </c>
      <c r="E87" s="20">
        <f t="shared" si="7"/>
        <v>0</v>
      </c>
      <c r="F87" s="22"/>
      <c r="G87" s="22"/>
      <c r="H87" s="22"/>
    </row>
    <row r="88" spans="1:8" ht="23.45" hidden="1" customHeight="1" outlineLevel="1">
      <c r="A88" s="63" t="s">
        <v>53</v>
      </c>
      <c r="B88" s="69" t="s">
        <v>144</v>
      </c>
      <c r="C88" s="69" t="s">
        <v>65</v>
      </c>
      <c r="D88" s="19" t="s">
        <v>5</v>
      </c>
      <c r="E88" s="20">
        <f t="shared" si="7"/>
        <v>0</v>
      </c>
      <c r="F88" s="20">
        <f>F90+F91+F92+F93</f>
        <v>0</v>
      </c>
      <c r="G88" s="20">
        <f>G90+G91+G92+G93</f>
        <v>0</v>
      </c>
      <c r="H88" s="20">
        <f>H90+H91+H92+H93</f>
        <v>0</v>
      </c>
    </row>
    <row r="89" spans="1:8" ht="30.75" hidden="1" outlineLevel="1">
      <c r="A89" s="63"/>
      <c r="B89" s="69"/>
      <c r="C89" s="69"/>
      <c r="D89" s="21" t="s">
        <v>46</v>
      </c>
      <c r="E89" s="20"/>
      <c r="F89" s="22"/>
      <c r="G89" s="22"/>
      <c r="H89" s="22"/>
    </row>
    <row r="90" spans="1:8" ht="18.75" hidden="1" outlineLevel="1">
      <c r="A90" s="63"/>
      <c r="B90" s="69"/>
      <c r="C90" s="69"/>
      <c r="D90" s="21" t="s">
        <v>7</v>
      </c>
      <c r="E90" s="20">
        <f>F90+G90+H90</f>
        <v>0</v>
      </c>
      <c r="F90" s="22">
        <v>0</v>
      </c>
      <c r="G90" s="22">
        <v>0</v>
      </c>
      <c r="H90" s="22">
        <v>0</v>
      </c>
    </row>
    <row r="91" spans="1:8" ht="18.75" hidden="1" outlineLevel="1">
      <c r="A91" s="63"/>
      <c r="B91" s="69"/>
      <c r="C91" s="69"/>
      <c r="D91" s="21" t="s">
        <v>8</v>
      </c>
      <c r="E91" s="20">
        <f>F91+G91+H91</f>
        <v>0</v>
      </c>
      <c r="F91" s="22">
        <v>0</v>
      </c>
      <c r="G91" s="22">
        <v>0</v>
      </c>
      <c r="H91" s="22">
        <v>0</v>
      </c>
    </row>
    <row r="92" spans="1:8" ht="30.75" hidden="1" outlineLevel="1">
      <c r="A92" s="63"/>
      <c r="B92" s="69"/>
      <c r="C92" s="69"/>
      <c r="D92" s="21" t="s">
        <v>9</v>
      </c>
      <c r="E92" s="20">
        <f>F92+G92+H92</f>
        <v>0</v>
      </c>
      <c r="F92" s="22">
        <v>0</v>
      </c>
      <c r="G92" s="22">
        <v>0</v>
      </c>
      <c r="H92" s="22">
        <v>0</v>
      </c>
    </row>
    <row r="93" spans="1:8" ht="18.75" hidden="1" outlineLevel="1">
      <c r="A93" s="63"/>
      <c r="B93" s="69"/>
      <c r="C93" s="69"/>
      <c r="D93" s="21" t="s">
        <v>10</v>
      </c>
      <c r="E93" s="20">
        <f>F93+G93+H93</f>
        <v>0</v>
      </c>
      <c r="F93" s="22">
        <v>0</v>
      </c>
      <c r="G93" s="22">
        <v>0</v>
      </c>
      <c r="H93" s="22">
        <v>0</v>
      </c>
    </row>
    <row r="94" spans="1:8" ht="20.25" customHeight="1" collapsed="1">
      <c r="A94" s="59" t="s">
        <v>20</v>
      </c>
      <c r="B94" s="58" t="s">
        <v>145</v>
      </c>
      <c r="C94" s="59" t="s">
        <v>97</v>
      </c>
      <c r="D94" s="19" t="s">
        <v>5</v>
      </c>
      <c r="E94" s="20">
        <f>F94+G94+H94</f>
        <v>554089.99774999986</v>
      </c>
      <c r="F94" s="20">
        <f>F98+F96+F97+F99</f>
        <v>199046.45374999999</v>
      </c>
      <c r="G94" s="20">
        <f>G98+G96+G97+G99</f>
        <v>173756.921</v>
      </c>
      <c r="H94" s="20">
        <f>H98+H96+H97+H99</f>
        <v>181286.62299999996</v>
      </c>
    </row>
    <row r="95" spans="1:8" ht="30.75">
      <c r="A95" s="59"/>
      <c r="B95" s="58"/>
      <c r="C95" s="59"/>
      <c r="D95" s="21" t="s">
        <v>46</v>
      </c>
      <c r="E95" s="20"/>
      <c r="F95" s="22"/>
      <c r="G95" s="22"/>
      <c r="H95" s="22"/>
    </row>
    <row r="96" spans="1:8" ht="18.75">
      <c r="A96" s="59"/>
      <c r="B96" s="58"/>
      <c r="C96" s="59"/>
      <c r="D96" s="21" t="s">
        <v>7</v>
      </c>
      <c r="E96" s="20">
        <f>F96+G96+H96</f>
        <v>0</v>
      </c>
      <c r="F96" s="20">
        <f t="shared" ref="F96:H99" si="8">F102+F169</f>
        <v>0</v>
      </c>
      <c r="G96" s="20">
        <f t="shared" si="8"/>
        <v>0</v>
      </c>
      <c r="H96" s="20">
        <f t="shared" si="8"/>
        <v>0</v>
      </c>
    </row>
    <row r="97" spans="1:8" ht="18.75">
      <c r="A97" s="59"/>
      <c r="B97" s="58"/>
      <c r="C97" s="59"/>
      <c r="D97" s="21" t="s">
        <v>8</v>
      </c>
      <c r="E97" s="20">
        <f>F97+G97+H97</f>
        <v>435800.64199999993</v>
      </c>
      <c r="F97" s="20">
        <f t="shared" si="8"/>
        <v>156428.15299999999</v>
      </c>
      <c r="G97" s="20">
        <f t="shared" si="8"/>
        <v>138236.43899999998</v>
      </c>
      <c r="H97" s="20">
        <f t="shared" si="8"/>
        <v>141136.04999999999</v>
      </c>
    </row>
    <row r="98" spans="1:8" ht="30.75">
      <c r="A98" s="59"/>
      <c r="B98" s="58"/>
      <c r="C98" s="59"/>
      <c r="D98" s="21" t="s">
        <v>9</v>
      </c>
      <c r="E98" s="20">
        <f>F98+G98+H98</f>
        <v>108405.12175000001</v>
      </c>
      <c r="F98" s="20">
        <f t="shared" si="8"/>
        <v>39451.900750000001</v>
      </c>
      <c r="G98" s="20">
        <f t="shared" si="8"/>
        <v>32227.426000000003</v>
      </c>
      <c r="H98" s="20">
        <f t="shared" si="8"/>
        <v>36725.794999999998</v>
      </c>
    </row>
    <row r="99" spans="1:8" ht="20.45" customHeight="1">
      <c r="A99" s="59"/>
      <c r="B99" s="58"/>
      <c r="C99" s="59"/>
      <c r="D99" s="21" t="s">
        <v>10</v>
      </c>
      <c r="E99" s="20">
        <f>F99+G99+H99</f>
        <v>9884.2340000000004</v>
      </c>
      <c r="F99" s="20">
        <f t="shared" si="8"/>
        <v>3166.3999999999996</v>
      </c>
      <c r="G99" s="20">
        <f t="shared" si="8"/>
        <v>3293.056</v>
      </c>
      <c r="H99" s="20">
        <f t="shared" si="8"/>
        <v>3424.7779999999998</v>
      </c>
    </row>
    <row r="100" spans="1:8" ht="18.600000000000001" customHeight="1">
      <c r="A100" s="58" t="s">
        <v>11</v>
      </c>
      <c r="B100" s="58" t="s">
        <v>145</v>
      </c>
      <c r="C100" s="73" t="s">
        <v>21</v>
      </c>
      <c r="D100" s="19" t="s">
        <v>5</v>
      </c>
      <c r="E100" s="20">
        <f>F100+G100+H100</f>
        <v>520688.42574999999</v>
      </c>
      <c r="F100" s="20">
        <f>F101+F102+F103+F104+F105</f>
        <v>181307.92374999999</v>
      </c>
      <c r="G100" s="20">
        <f>G101+G102+G103+G104+G105</f>
        <v>167201.511</v>
      </c>
      <c r="H100" s="20">
        <f>H101+H102+H103+H104+H105</f>
        <v>172178.99099999998</v>
      </c>
    </row>
    <row r="101" spans="1:8" ht="30.75">
      <c r="A101" s="58"/>
      <c r="B101" s="58"/>
      <c r="C101" s="58"/>
      <c r="D101" s="21" t="s">
        <v>46</v>
      </c>
      <c r="E101" s="20"/>
      <c r="F101" s="22"/>
      <c r="G101" s="22"/>
      <c r="H101" s="22"/>
    </row>
    <row r="102" spans="1:8" ht="18.75">
      <c r="A102" s="58"/>
      <c r="B102" s="58"/>
      <c r="C102" s="58"/>
      <c r="D102" s="21" t="s">
        <v>7</v>
      </c>
      <c r="E102" s="20">
        <f>F102+G102+H102</f>
        <v>0</v>
      </c>
      <c r="F102" s="22">
        <f>F152+F108+F119+F131</f>
        <v>0</v>
      </c>
      <c r="G102" s="22">
        <f>G152+G108+G119+G131</f>
        <v>0</v>
      </c>
      <c r="H102" s="22">
        <f>H152+H108+H119+H131</f>
        <v>0</v>
      </c>
    </row>
    <row r="103" spans="1:8" ht="18.75">
      <c r="A103" s="58"/>
      <c r="B103" s="58"/>
      <c r="C103" s="58"/>
      <c r="D103" s="21" t="s">
        <v>8</v>
      </c>
      <c r="E103" s="20">
        <f>F103+G103+H103</f>
        <v>404554.6</v>
      </c>
      <c r="F103" s="22">
        <f>F153+F109+F120+F132+F162</f>
        <v>140062</v>
      </c>
      <c r="G103" s="22">
        <f>G153+G109+G120+G132+G162</f>
        <v>132008.79999999999</v>
      </c>
      <c r="H103" s="22">
        <f>H153+H109+H120+H132+H162</f>
        <v>132483.79999999999</v>
      </c>
    </row>
    <row r="104" spans="1:8" ht="30.75">
      <c r="A104" s="58"/>
      <c r="B104" s="58"/>
      <c r="C104" s="58"/>
      <c r="D104" s="21" t="s">
        <v>9</v>
      </c>
      <c r="E104" s="20">
        <f>F104+G104+H104</f>
        <v>106249.59175000001</v>
      </c>
      <c r="F104" s="22">
        <f>F157+F110+F121+F133+F148+F165</f>
        <v>38079.52375</v>
      </c>
      <c r="G104" s="22">
        <f>G157+G110+G121+G133+G148+G165</f>
        <v>31899.655000000002</v>
      </c>
      <c r="H104" s="22">
        <f>H157+H110+H121+H133+H148+H165</f>
        <v>36270.413</v>
      </c>
    </row>
    <row r="105" spans="1:8" ht="18.75">
      <c r="A105" s="58"/>
      <c r="B105" s="58"/>
      <c r="C105" s="58"/>
      <c r="D105" s="21" t="s">
        <v>10</v>
      </c>
      <c r="E105" s="20">
        <f>F105+G105+H105</f>
        <v>9884.2340000000004</v>
      </c>
      <c r="F105" s="22">
        <f>F158+F116+F124+F143</f>
        <v>3166.3999999999996</v>
      </c>
      <c r="G105" s="22">
        <f>G158+G116+G124+G143</f>
        <v>3293.056</v>
      </c>
      <c r="H105" s="22">
        <f>H158+H116+H124+H143</f>
        <v>3424.7779999999998</v>
      </c>
    </row>
    <row r="106" spans="1:8" ht="19.350000000000001" customHeight="1">
      <c r="A106" s="68" t="s">
        <v>50</v>
      </c>
      <c r="B106" s="68" t="s">
        <v>146</v>
      </c>
      <c r="C106" s="69" t="s">
        <v>73</v>
      </c>
      <c r="D106" s="19" t="s">
        <v>5</v>
      </c>
      <c r="E106" s="20">
        <f>F106+G106+H106</f>
        <v>87316.782999999996</v>
      </c>
      <c r="F106" s="20">
        <f>F107+F108+F109+F110+F116</f>
        <v>31517.722999999998</v>
      </c>
      <c r="G106" s="20">
        <f>G107+G108+G109+G110+G116</f>
        <v>25717.572</v>
      </c>
      <c r="H106" s="20">
        <f>H107+H108+H109+H110+H116</f>
        <v>30081.488000000001</v>
      </c>
    </row>
    <row r="107" spans="1:8" ht="30.75" customHeight="1">
      <c r="A107" s="68"/>
      <c r="B107" s="68"/>
      <c r="C107" s="68"/>
      <c r="D107" s="21" t="s">
        <v>46</v>
      </c>
      <c r="E107" s="20"/>
      <c r="F107" s="22"/>
      <c r="G107" s="22"/>
      <c r="H107" s="22"/>
    </row>
    <row r="108" spans="1:8" ht="21" customHeight="1">
      <c r="A108" s="68"/>
      <c r="B108" s="68"/>
      <c r="C108" s="68"/>
      <c r="D108" s="21" t="s">
        <v>7</v>
      </c>
      <c r="E108" s="20">
        <f t="shared" ref="E108:H109" si="9">F108+G108+H108</f>
        <v>0</v>
      </c>
      <c r="F108" s="20">
        <f t="shared" si="9"/>
        <v>0</v>
      </c>
      <c r="G108" s="20">
        <f t="shared" si="9"/>
        <v>0</v>
      </c>
      <c r="H108" s="20">
        <f t="shared" si="9"/>
        <v>0</v>
      </c>
    </row>
    <row r="109" spans="1:8" ht="20.25" customHeight="1">
      <c r="A109" s="68"/>
      <c r="B109" s="68"/>
      <c r="C109" s="68"/>
      <c r="D109" s="21" t="s">
        <v>8</v>
      </c>
      <c r="E109" s="20">
        <f t="shared" si="9"/>
        <v>0</v>
      </c>
      <c r="F109" s="20">
        <f t="shared" si="9"/>
        <v>0</v>
      </c>
      <c r="G109" s="20">
        <f t="shared" si="9"/>
        <v>0</v>
      </c>
      <c r="H109" s="20">
        <f t="shared" si="9"/>
        <v>0</v>
      </c>
    </row>
    <row r="110" spans="1:8" ht="33" customHeight="1">
      <c r="A110" s="68"/>
      <c r="B110" s="68"/>
      <c r="C110" s="68"/>
      <c r="D110" s="21" t="s">
        <v>9</v>
      </c>
      <c r="E110" s="20">
        <f>F110+G110+H110</f>
        <v>87316.782999999996</v>
      </c>
      <c r="F110" s="22">
        <f>31125.315+841.408-50-399</f>
        <v>31517.722999999998</v>
      </c>
      <c r="G110" s="22">
        <v>25717.572</v>
      </c>
      <c r="H110" s="22">
        <v>30081.488000000001</v>
      </c>
    </row>
    <row r="111" spans="1:8" ht="19.350000000000001" customHeight="1">
      <c r="A111" s="68"/>
      <c r="B111" s="68"/>
      <c r="C111" s="63" t="s">
        <v>47</v>
      </c>
      <c r="D111" s="63"/>
      <c r="E111" s="20"/>
      <c r="F111" s="22"/>
      <c r="G111" s="22"/>
      <c r="H111" s="22"/>
    </row>
    <row r="112" spans="1:8" ht="16.5" customHeight="1">
      <c r="A112" s="68"/>
      <c r="B112" s="68"/>
      <c r="C112" s="62" t="s">
        <v>13</v>
      </c>
      <c r="D112" s="62"/>
      <c r="E112" s="23">
        <f>F112+G112+H112</f>
        <v>0</v>
      </c>
      <c r="F112" s="23">
        <f>G112+H112+I112</f>
        <v>0</v>
      </c>
      <c r="G112" s="23">
        <f>H112+I112+J112</f>
        <v>0</v>
      </c>
      <c r="H112" s="23">
        <f>I112+J112+K112</f>
        <v>0</v>
      </c>
    </row>
    <row r="113" spans="1:8" ht="18" customHeight="1">
      <c r="A113" s="68"/>
      <c r="B113" s="68"/>
      <c r="C113" s="62" t="s">
        <v>12</v>
      </c>
      <c r="D113" s="62"/>
      <c r="E113" s="23">
        <f>F113+G113+H113</f>
        <v>58653.202999999994</v>
      </c>
      <c r="F113" s="24">
        <f>19132.473+806.208</f>
        <v>19938.681</v>
      </c>
      <c r="G113" s="24">
        <v>19357.260999999999</v>
      </c>
      <c r="H113" s="24">
        <f>G113</f>
        <v>19357.260999999999</v>
      </c>
    </row>
    <row r="114" spans="1:8" ht="69.599999999999994" customHeight="1">
      <c r="A114" s="68"/>
      <c r="B114" s="68"/>
      <c r="C114" s="61" t="s">
        <v>117</v>
      </c>
      <c r="D114" s="61"/>
      <c r="E114" s="23">
        <f>F114+G114+H114</f>
        <v>11287.395</v>
      </c>
      <c r="F114" s="24">
        <v>3762.4650000000001</v>
      </c>
      <c r="G114" s="24">
        <f>F114</f>
        <v>3762.4650000000001</v>
      </c>
      <c r="H114" s="24">
        <f>F114</f>
        <v>3762.4650000000001</v>
      </c>
    </row>
    <row r="115" spans="1:8" ht="50.45" customHeight="1">
      <c r="A115" s="68"/>
      <c r="B115" s="68"/>
      <c r="C115" s="61" t="s">
        <v>112</v>
      </c>
      <c r="D115" s="61"/>
      <c r="E115" s="23">
        <f>F115+G115+H115</f>
        <v>1865.8739999999998</v>
      </c>
      <c r="F115" s="24">
        <v>621.95799999999997</v>
      </c>
      <c r="G115" s="24">
        <f>F115</f>
        <v>621.95799999999997</v>
      </c>
      <c r="H115" s="24">
        <f>G115</f>
        <v>621.95799999999997</v>
      </c>
    </row>
    <row r="116" spans="1:8" ht="17.850000000000001" customHeight="1">
      <c r="A116" s="68"/>
      <c r="B116" s="68"/>
      <c r="C116" s="18"/>
      <c r="D116" s="21" t="s">
        <v>10</v>
      </c>
      <c r="E116" s="20">
        <f>F116+G116+H116</f>
        <v>0</v>
      </c>
      <c r="F116" s="22">
        <v>0</v>
      </c>
      <c r="G116" s="22">
        <v>0</v>
      </c>
      <c r="H116" s="22">
        <v>0</v>
      </c>
    </row>
    <row r="117" spans="1:8" ht="20.100000000000001" customHeight="1">
      <c r="A117" s="63" t="s">
        <v>51</v>
      </c>
      <c r="B117" s="63" t="s">
        <v>146</v>
      </c>
      <c r="C117" s="69" t="s">
        <v>23</v>
      </c>
      <c r="D117" s="19" t="s">
        <v>5</v>
      </c>
      <c r="E117" s="20">
        <f>F117+G117+H117</f>
        <v>27523.429750000003</v>
      </c>
      <c r="F117" s="20">
        <f>F118+F119+F120+F121+F124</f>
        <v>9125.9357500000006</v>
      </c>
      <c r="G117" s="20">
        <f>G118+G119+G120+G121+G124</f>
        <v>9132.8860000000004</v>
      </c>
      <c r="H117" s="20">
        <f>H118+H119+H120+H121+H124</f>
        <v>9264.6080000000002</v>
      </c>
    </row>
    <row r="118" spans="1:8" ht="30.75">
      <c r="A118" s="63"/>
      <c r="B118" s="63"/>
      <c r="C118" s="69"/>
      <c r="D118" s="21" t="s">
        <v>46</v>
      </c>
      <c r="E118" s="20"/>
      <c r="F118" s="22"/>
      <c r="G118" s="22"/>
      <c r="H118" s="22"/>
    </row>
    <row r="119" spans="1:8" ht="18.75">
      <c r="A119" s="63"/>
      <c r="B119" s="63"/>
      <c r="C119" s="69"/>
      <c r="D119" s="21" t="s">
        <v>7</v>
      </c>
      <c r="E119" s="20">
        <f>F119+G119+H119</f>
        <v>0</v>
      </c>
      <c r="F119" s="20">
        <f>G119+H119+I119</f>
        <v>0</v>
      </c>
      <c r="G119" s="20">
        <f>H119+I119+J119</f>
        <v>0</v>
      </c>
      <c r="H119" s="20">
        <f>I119+J119+K119</f>
        <v>0</v>
      </c>
    </row>
    <row r="120" spans="1:8" ht="18.75">
      <c r="A120" s="63"/>
      <c r="B120" s="63"/>
      <c r="C120" s="69"/>
      <c r="D120" s="21" t="s">
        <v>8</v>
      </c>
      <c r="E120" s="20">
        <f>F120+G120+H120</f>
        <v>0</v>
      </c>
      <c r="F120" s="22">
        <v>0</v>
      </c>
      <c r="G120" s="22">
        <v>0</v>
      </c>
      <c r="H120" s="22">
        <v>0</v>
      </c>
    </row>
    <row r="121" spans="1:8" ht="30.75">
      <c r="A121" s="63"/>
      <c r="B121" s="63"/>
      <c r="C121" s="69"/>
      <c r="D121" s="21" t="s">
        <v>9</v>
      </c>
      <c r="E121" s="20">
        <f>F121+G121+H121</f>
        <v>17639.195749999999</v>
      </c>
      <c r="F121" s="22">
        <f>F123</f>
        <v>5959.53575</v>
      </c>
      <c r="G121" s="22">
        <f>G123</f>
        <v>5839.83</v>
      </c>
      <c r="H121" s="22">
        <f>H123</f>
        <v>5839.83</v>
      </c>
    </row>
    <row r="122" spans="1:8" ht="18.75" customHeight="1">
      <c r="A122" s="63"/>
      <c r="B122" s="63"/>
      <c r="C122" s="63" t="s">
        <v>47</v>
      </c>
      <c r="D122" s="63"/>
      <c r="E122" s="23"/>
      <c r="F122" s="24"/>
      <c r="G122" s="22"/>
      <c r="H122" s="22"/>
    </row>
    <row r="123" spans="1:8" s="10" customFormat="1" ht="34.15" customHeight="1">
      <c r="A123" s="63"/>
      <c r="B123" s="63"/>
      <c r="C123" s="76" t="s">
        <v>63</v>
      </c>
      <c r="D123" s="76"/>
      <c r="E123" s="28">
        <f>F123+G123+H123</f>
        <v>17639.195749999999</v>
      </c>
      <c r="F123" s="29">
        <v>5959.53575</v>
      </c>
      <c r="G123" s="29">
        <v>5839.83</v>
      </c>
      <c r="H123" s="29">
        <f>G123</f>
        <v>5839.83</v>
      </c>
    </row>
    <row r="124" spans="1:8" ht="18.75">
      <c r="A124" s="63"/>
      <c r="B124" s="63"/>
      <c r="C124" s="18"/>
      <c r="D124" s="21" t="s">
        <v>10</v>
      </c>
      <c r="E124" s="20">
        <f>F124+G124+H124</f>
        <v>9884.2340000000004</v>
      </c>
      <c r="F124" s="22">
        <f>F126+F127+F128</f>
        <v>3166.3999999999996</v>
      </c>
      <c r="G124" s="22">
        <f>G126+G127+G128</f>
        <v>3293.056</v>
      </c>
      <c r="H124" s="22">
        <f>H126+H127+H128</f>
        <v>3424.7779999999998</v>
      </c>
    </row>
    <row r="125" spans="1:8" ht="16.350000000000001" customHeight="1">
      <c r="A125" s="63"/>
      <c r="B125" s="63"/>
      <c r="C125" s="63" t="s">
        <v>47</v>
      </c>
      <c r="D125" s="63"/>
      <c r="E125" s="20"/>
      <c r="F125" s="22"/>
      <c r="G125" s="22"/>
      <c r="H125" s="24"/>
    </row>
    <row r="126" spans="1:8" ht="15.75" customHeight="1">
      <c r="A126" s="63"/>
      <c r="B126" s="63"/>
      <c r="C126" s="62" t="s">
        <v>62</v>
      </c>
      <c r="D126" s="62"/>
      <c r="E126" s="23">
        <f>F126+G126+H126</f>
        <v>6286.902</v>
      </c>
      <c r="F126" s="24">
        <v>2014</v>
      </c>
      <c r="G126" s="11">
        <v>2094.56</v>
      </c>
      <c r="H126" s="11">
        <v>2178.3420000000001</v>
      </c>
    </row>
    <row r="127" spans="1:8" ht="33" customHeight="1">
      <c r="A127" s="63"/>
      <c r="B127" s="63"/>
      <c r="C127" s="62" t="s">
        <v>64</v>
      </c>
      <c r="D127" s="62"/>
      <c r="E127" s="23">
        <f>F127+G127+H127</f>
        <v>3313.5479999999998</v>
      </c>
      <c r="F127" s="24">
        <v>1061.49</v>
      </c>
      <c r="G127" s="24">
        <v>1103.95</v>
      </c>
      <c r="H127" s="24">
        <v>1148.1079999999999</v>
      </c>
    </row>
    <row r="128" spans="1:8" ht="24.6" customHeight="1">
      <c r="A128" s="63"/>
      <c r="B128" s="63"/>
      <c r="C128" s="62" t="s">
        <v>68</v>
      </c>
      <c r="D128" s="62"/>
      <c r="E128" s="23">
        <f>F128+G128+H128</f>
        <v>283.78399999999999</v>
      </c>
      <c r="F128" s="24">
        <v>90.91</v>
      </c>
      <c r="G128" s="24">
        <v>94.546000000000006</v>
      </c>
      <c r="H128" s="24">
        <v>98.328000000000003</v>
      </c>
    </row>
    <row r="129" spans="1:8" ht="17.850000000000001" customHeight="1">
      <c r="A129" s="68" t="s">
        <v>52</v>
      </c>
      <c r="B129" s="68" t="s">
        <v>146</v>
      </c>
      <c r="C129" s="25" t="s">
        <v>135</v>
      </c>
      <c r="D129" s="19" t="s">
        <v>5</v>
      </c>
      <c r="E129" s="20">
        <f>F129+G129+H129</f>
        <v>602.26499999999999</v>
      </c>
      <c r="F129" s="20">
        <f>F130+F131+F132+F133+F143</f>
        <v>602.26499999999999</v>
      </c>
      <c r="G129" s="20">
        <f>G130+G131+G132+G133+G143</f>
        <v>0</v>
      </c>
      <c r="H129" s="20">
        <f>H130+H131+H132+H133+H143</f>
        <v>0</v>
      </c>
    </row>
    <row r="130" spans="1:8" ht="30.75">
      <c r="A130" s="68"/>
      <c r="B130" s="68"/>
      <c r="C130" s="25"/>
      <c r="D130" s="21" t="s">
        <v>46</v>
      </c>
      <c r="E130" s="20"/>
      <c r="F130" s="22"/>
      <c r="G130" s="22"/>
      <c r="H130" s="22"/>
    </row>
    <row r="131" spans="1:8" ht="18.75">
      <c r="A131" s="68"/>
      <c r="B131" s="68"/>
      <c r="C131" s="25"/>
      <c r="D131" s="21" t="s">
        <v>7</v>
      </c>
      <c r="E131" s="20">
        <f>F131+G131+H131</f>
        <v>0</v>
      </c>
      <c r="F131" s="22">
        <v>0</v>
      </c>
      <c r="G131" s="22">
        <v>0</v>
      </c>
      <c r="H131" s="22">
        <v>0</v>
      </c>
    </row>
    <row r="132" spans="1:8" ht="18.75">
      <c r="A132" s="68"/>
      <c r="B132" s="68"/>
      <c r="C132" s="25"/>
      <c r="D132" s="21" t="s">
        <v>8</v>
      </c>
      <c r="E132" s="20">
        <f>F132+G132+H132</f>
        <v>0</v>
      </c>
      <c r="F132" s="22">
        <v>0</v>
      </c>
      <c r="G132" s="22">
        <v>0</v>
      </c>
      <c r="H132" s="22">
        <v>0</v>
      </c>
    </row>
    <row r="133" spans="1:8" ht="30.75">
      <c r="A133" s="68"/>
      <c r="B133" s="68"/>
      <c r="C133" s="25"/>
      <c r="D133" s="21" t="s">
        <v>9</v>
      </c>
      <c r="E133" s="20">
        <f>F133+G133+H133</f>
        <v>602.26499999999999</v>
      </c>
      <c r="F133" s="22">
        <v>602.26499999999999</v>
      </c>
      <c r="G133" s="22">
        <v>0</v>
      </c>
      <c r="H133" s="22">
        <v>0</v>
      </c>
    </row>
    <row r="134" spans="1:8" ht="16.350000000000001" customHeight="1">
      <c r="A134" s="68"/>
      <c r="B134" s="68"/>
      <c r="C134" s="63" t="s">
        <v>47</v>
      </c>
      <c r="D134" s="63"/>
      <c r="E134" s="20"/>
      <c r="F134" s="22"/>
      <c r="G134" s="22"/>
      <c r="H134" s="22"/>
    </row>
    <row r="135" spans="1:8" ht="16.5" customHeight="1">
      <c r="A135" s="68"/>
      <c r="B135" s="68"/>
      <c r="C135" s="62" t="s">
        <v>167</v>
      </c>
      <c r="D135" s="62"/>
      <c r="E135" s="23">
        <f t="shared" ref="E135:E140" si="10">F135+G135+H135</f>
        <v>13</v>
      </c>
      <c r="F135" s="24">
        <v>13</v>
      </c>
      <c r="G135" s="24">
        <v>0</v>
      </c>
      <c r="H135" s="24">
        <v>0</v>
      </c>
    </row>
    <row r="136" spans="1:8" ht="16.5" customHeight="1">
      <c r="A136" s="68"/>
      <c r="B136" s="68"/>
      <c r="C136" s="62" t="s">
        <v>168</v>
      </c>
      <c r="D136" s="62"/>
      <c r="E136" s="23">
        <f>F136+G136+H136</f>
        <v>200.65199999999999</v>
      </c>
      <c r="F136" s="24">
        <v>200.65199999999999</v>
      </c>
      <c r="G136" s="24">
        <v>0</v>
      </c>
      <c r="H136" s="24">
        <v>0</v>
      </c>
    </row>
    <row r="137" spans="1:8" ht="16.5" customHeight="1">
      <c r="A137" s="68"/>
      <c r="B137" s="68"/>
      <c r="C137" s="62" t="s">
        <v>169</v>
      </c>
      <c r="D137" s="62"/>
      <c r="E137" s="23">
        <f>F137+G137+H137</f>
        <v>15</v>
      </c>
      <c r="F137" s="24">
        <v>15</v>
      </c>
      <c r="G137" s="24">
        <v>0</v>
      </c>
      <c r="H137" s="24">
        <v>0</v>
      </c>
    </row>
    <row r="138" spans="1:8" ht="16.5" customHeight="1">
      <c r="A138" s="68"/>
      <c r="B138" s="68"/>
      <c r="C138" s="62" t="s">
        <v>170</v>
      </c>
      <c r="D138" s="62"/>
      <c r="E138" s="23">
        <f>F138+G138+H138</f>
        <v>35</v>
      </c>
      <c r="F138" s="24">
        <v>35</v>
      </c>
      <c r="G138" s="24">
        <v>0</v>
      </c>
      <c r="H138" s="24">
        <v>0</v>
      </c>
    </row>
    <row r="139" spans="1:8" ht="16.5" customHeight="1">
      <c r="A139" s="68"/>
      <c r="B139" s="68"/>
      <c r="C139" s="62" t="s">
        <v>171</v>
      </c>
      <c r="D139" s="62"/>
      <c r="E139" s="23">
        <f t="shared" si="10"/>
        <v>27</v>
      </c>
      <c r="F139" s="24">
        <v>27</v>
      </c>
      <c r="G139" s="24">
        <v>0</v>
      </c>
      <c r="H139" s="24">
        <v>0</v>
      </c>
    </row>
    <row r="140" spans="1:8" ht="15.75" customHeight="1">
      <c r="A140" s="68"/>
      <c r="B140" s="68"/>
      <c r="C140" s="62" t="s">
        <v>172</v>
      </c>
      <c r="D140" s="62"/>
      <c r="E140" s="23">
        <f t="shared" si="10"/>
        <v>181.02500000000001</v>
      </c>
      <c r="F140" s="24">
        <v>181.02500000000001</v>
      </c>
      <c r="G140" s="24">
        <v>0</v>
      </c>
      <c r="H140" s="24">
        <v>0</v>
      </c>
    </row>
    <row r="141" spans="1:8" ht="17.45" customHeight="1">
      <c r="A141" s="68"/>
      <c r="B141" s="68"/>
      <c r="C141" s="62" t="s">
        <v>164</v>
      </c>
      <c r="D141" s="62"/>
      <c r="E141" s="23">
        <f>F141+G141+H141</f>
        <v>99.888000000000005</v>
      </c>
      <c r="F141" s="24">
        <v>99.888000000000005</v>
      </c>
      <c r="G141" s="24">
        <v>0</v>
      </c>
      <c r="H141" s="24">
        <v>0</v>
      </c>
    </row>
    <row r="142" spans="1:8" ht="17.45" customHeight="1">
      <c r="A142" s="68"/>
      <c r="B142" s="68"/>
      <c r="C142" s="62" t="s">
        <v>173</v>
      </c>
      <c r="D142" s="62"/>
      <c r="E142" s="23">
        <f>F142+G142+H142</f>
        <v>30.7</v>
      </c>
      <c r="F142" s="24">
        <v>30.7</v>
      </c>
      <c r="G142" s="24">
        <v>0</v>
      </c>
      <c r="H142" s="24">
        <v>0</v>
      </c>
    </row>
    <row r="143" spans="1:8" ht="18.75">
      <c r="A143" s="68"/>
      <c r="B143" s="68"/>
      <c r="C143" s="25"/>
      <c r="D143" s="21" t="s">
        <v>10</v>
      </c>
      <c r="E143" s="20">
        <f>F143+G143+H143</f>
        <v>0</v>
      </c>
      <c r="F143" s="22">
        <v>0</v>
      </c>
      <c r="G143" s="22">
        <v>0</v>
      </c>
      <c r="H143" s="22">
        <v>0</v>
      </c>
    </row>
    <row r="144" spans="1:8" ht="17.850000000000001" customHeight="1">
      <c r="A144" s="68" t="s">
        <v>54</v>
      </c>
      <c r="B144" s="68" t="s">
        <v>146</v>
      </c>
      <c r="C144" s="69" t="s">
        <v>124</v>
      </c>
      <c r="D144" s="19" t="s">
        <v>5</v>
      </c>
      <c r="E144" s="20">
        <f>F144+G144+H144</f>
        <v>0</v>
      </c>
      <c r="F144" s="20">
        <f>F145+F146+F147+F148+F149</f>
        <v>0</v>
      </c>
      <c r="G144" s="30">
        <f>G145+G146+G147+G148+G149</f>
        <v>0</v>
      </c>
      <c r="H144" s="30">
        <f>H145+H146+H147+H148+H149</f>
        <v>0</v>
      </c>
    </row>
    <row r="145" spans="1:8" ht="30.75">
      <c r="A145" s="68"/>
      <c r="B145" s="68"/>
      <c r="C145" s="69"/>
      <c r="D145" s="21" t="s">
        <v>46</v>
      </c>
      <c r="E145" s="20"/>
      <c r="F145" s="22"/>
      <c r="G145" s="31"/>
      <c r="H145" s="31"/>
    </row>
    <row r="146" spans="1:8" ht="18.75">
      <c r="A146" s="68"/>
      <c r="B146" s="68"/>
      <c r="C146" s="69"/>
      <c r="D146" s="21" t="s">
        <v>7</v>
      </c>
      <c r="E146" s="20">
        <f>F146+G146+H146</f>
        <v>0</v>
      </c>
      <c r="F146" s="22">
        <v>0</v>
      </c>
      <c r="G146" s="31">
        <v>0</v>
      </c>
      <c r="H146" s="31">
        <v>0</v>
      </c>
    </row>
    <row r="147" spans="1:8" ht="18.75">
      <c r="A147" s="68"/>
      <c r="B147" s="68"/>
      <c r="C147" s="69"/>
      <c r="D147" s="21" t="s">
        <v>8</v>
      </c>
      <c r="E147" s="20">
        <f>F147+G147+H147</f>
        <v>0</v>
      </c>
      <c r="F147" s="22">
        <v>0</v>
      </c>
      <c r="G147" s="31">
        <v>0</v>
      </c>
      <c r="H147" s="31">
        <v>0</v>
      </c>
    </row>
    <row r="148" spans="1:8" ht="30.75">
      <c r="A148" s="68"/>
      <c r="B148" s="68"/>
      <c r="C148" s="69"/>
      <c r="D148" s="21" t="s">
        <v>9</v>
      </c>
      <c r="E148" s="20">
        <f>F148+G148+H148</f>
        <v>0</v>
      </c>
      <c r="F148" s="22">
        <v>0</v>
      </c>
      <c r="G148" s="31">
        <v>0</v>
      </c>
      <c r="H148" s="31">
        <v>0</v>
      </c>
    </row>
    <row r="149" spans="1:8" ht="18.75">
      <c r="A149" s="68"/>
      <c r="B149" s="68"/>
      <c r="C149" s="69"/>
      <c r="D149" s="21" t="s">
        <v>10</v>
      </c>
      <c r="E149" s="20">
        <f>F149+G149+H149</f>
        <v>0</v>
      </c>
      <c r="F149" s="22">
        <v>0</v>
      </c>
      <c r="G149" s="31">
        <v>0</v>
      </c>
      <c r="H149" s="31">
        <v>0</v>
      </c>
    </row>
    <row r="150" spans="1:8" ht="31.9" customHeight="1">
      <c r="A150" s="68" t="s">
        <v>123</v>
      </c>
      <c r="B150" s="68" t="s">
        <v>146</v>
      </c>
      <c r="C150" s="69" t="s">
        <v>22</v>
      </c>
      <c r="D150" s="19" t="s">
        <v>5</v>
      </c>
      <c r="E150" s="20">
        <f>F150+G150+H150</f>
        <v>385043.7</v>
      </c>
      <c r="F150" s="20">
        <f>F151+F152+F153+F157+F158</f>
        <v>133686.70000000001</v>
      </c>
      <c r="G150" s="20">
        <f>G151+G152+G153+G157+G158</f>
        <v>125506</v>
      </c>
      <c r="H150" s="20">
        <f>H151+H152+H153+H157+H158</f>
        <v>125851</v>
      </c>
    </row>
    <row r="151" spans="1:8" ht="32.25" customHeight="1">
      <c r="A151" s="68"/>
      <c r="B151" s="68"/>
      <c r="C151" s="69"/>
      <c r="D151" s="21" t="s">
        <v>46</v>
      </c>
      <c r="E151" s="20"/>
      <c r="F151" s="22"/>
      <c r="G151" s="22"/>
      <c r="H151" s="22"/>
    </row>
    <row r="152" spans="1:8" ht="30.6" customHeight="1">
      <c r="A152" s="68"/>
      <c r="B152" s="68"/>
      <c r="C152" s="69"/>
      <c r="D152" s="21" t="s">
        <v>7</v>
      </c>
      <c r="E152" s="20">
        <f>F152+G152+H152</f>
        <v>0</v>
      </c>
      <c r="F152" s="20">
        <f>G152+H152+I152</f>
        <v>0</v>
      </c>
      <c r="G152" s="20">
        <f>H152+I152+J152</f>
        <v>0</v>
      </c>
      <c r="H152" s="20">
        <f>I152+J152+K152</f>
        <v>0</v>
      </c>
    </row>
    <row r="153" spans="1:8" ht="51" customHeight="1">
      <c r="A153" s="68"/>
      <c r="B153" s="68"/>
      <c r="C153" s="69"/>
      <c r="D153" s="21" t="s">
        <v>8</v>
      </c>
      <c r="E153" s="20">
        <f>F153+G153+H153</f>
        <v>385043.7</v>
      </c>
      <c r="F153" s="22">
        <v>133686.70000000001</v>
      </c>
      <c r="G153" s="22">
        <v>125506</v>
      </c>
      <c r="H153" s="22">
        <v>125851</v>
      </c>
    </row>
    <row r="154" spans="1:8" ht="16.350000000000001" customHeight="1">
      <c r="A154" s="68"/>
      <c r="B154" s="68"/>
      <c r="C154" s="63" t="s">
        <v>47</v>
      </c>
      <c r="D154" s="63"/>
      <c r="E154" s="20"/>
      <c r="F154" s="22"/>
      <c r="G154" s="22"/>
      <c r="H154" s="22"/>
    </row>
    <row r="155" spans="1:8" ht="16.5" customHeight="1">
      <c r="A155" s="68"/>
      <c r="B155" s="68"/>
      <c r="C155" s="62" t="s">
        <v>13</v>
      </c>
      <c r="D155" s="62"/>
      <c r="E155" s="23">
        <f>F155+G155+H155</f>
        <v>373107.53799999994</v>
      </c>
      <c r="F155" s="24">
        <v>130548.033</v>
      </c>
      <c r="G155" s="24">
        <v>121113.29</v>
      </c>
      <c r="H155" s="24">
        <v>121446.215</v>
      </c>
    </row>
    <row r="156" spans="1:8" ht="28.15" customHeight="1">
      <c r="A156" s="68"/>
      <c r="B156" s="68"/>
      <c r="C156" s="62" t="s">
        <v>162</v>
      </c>
      <c r="D156" s="62"/>
      <c r="E156" s="23">
        <f>F156+G156+H156</f>
        <v>11936.162000000026</v>
      </c>
      <c r="F156" s="24">
        <f>F153-F155</f>
        <v>3138.6670000000158</v>
      </c>
      <c r="G156" s="24">
        <f>G153-G155</f>
        <v>4392.7100000000064</v>
      </c>
      <c r="H156" s="24">
        <f>H153-H155</f>
        <v>4404.7850000000035</v>
      </c>
    </row>
    <row r="157" spans="1:8" ht="30.75">
      <c r="A157" s="68"/>
      <c r="B157" s="68"/>
      <c r="C157" s="26"/>
      <c r="D157" s="21" t="s">
        <v>9</v>
      </c>
      <c r="E157" s="20">
        <f>F157+G157+H157</f>
        <v>0</v>
      </c>
      <c r="F157" s="20">
        <f t="shared" ref="F157:H158" si="11">G157+H157+I157</f>
        <v>0</v>
      </c>
      <c r="G157" s="20">
        <f t="shared" si="11"/>
        <v>0</v>
      </c>
      <c r="H157" s="20">
        <f t="shared" si="11"/>
        <v>0</v>
      </c>
    </row>
    <row r="158" spans="1:8" ht="18" customHeight="1">
      <c r="A158" s="68"/>
      <c r="B158" s="68"/>
      <c r="C158" s="26"/>
      <c r="D158" s="21" t="s">
        <v>10</v>
      </c>
      <c r="E158" s="20">
        <f>F158+G158+H158</f>
        <v>0</v>
      </c>
      <c r="F158" s="20">
        <f t="shared" si="11"/>
        <v>0</v>
      </c>
      <c r="G158" s="20">
        <f t="shared" si="11"/>
        <v>0</v>
      </c>
      <c r="H158" s="20">
        <f t="shared" si="11"/>
        <v>0</v>
      </c>
    </row>
    <row r="159" spans="1:8" ht="20.100000000000001" customHeight="1">
      <c r="A159" s="63" t="s">
        <v>132</v>
      </c>
      <c r="B159" s="63" t="s">
        <v>146</v>
      </c>
      <c r="C159" s="69" t="s">
        <v>131</v>
      </c>
      <c r="D159" s="19" t="s">
        <v>5</v>
      </c>
      <c r="E159" s="20">
        <f>F159+G159+H159</f>
        <v>20202.248</v>
      </c>
      <c r="F159" s="20">
        <f>F160+F161+F162+F165+F166</f>
        <v>6375.3</v>
      </c>
      <c r="G159" s="20">
        <f>G160+G161+G162+G165+G166</f>
        <v>6845.0529999999999</v>
      </c>
      <c r="H159" s="20">
        <f>H160+H161+H162+H165+H166</f>
        <v>6981.8950000000004</v>
      </c>
    </row>
    <row r="160" spans="1:8" ht="30.75">
      <c r="A160" s="63"/>
      <c r="B160" s="63"/>
      <c r="C160" s="68"/>
      <c r="D160" s="21" t="s">
        <v>46</v>
      </c>
      <c r="E160" s="20"/>
      <c r="F160" s="22"/>
      <c r="G160" s="22"/>
      <c r="H160" s="22"/>
    </row>
    <row r="161" spans="1:8" ht="18.75">
      <c r="A161" s="63"/>
      <c r="B161" s="63"/>
      <c r="C161" s="68"/>
      <c r="D161" s="21" t="s">
        <v>7</v>
      </c>
      <c r="E161" s="20">
        <f>F161+G161+H161</f>
        <v>0</v>
      </c>
      <c r="F161" s="20">
        <f>G161+H161+I161</f>
        <v>0</v>
      </c>
      <c r="G161" s="20">
        <f>H161+I161+J161</f>
        <v>0</v>
      </c>
      <c r="H161" s="20">
        <f>I161+J161+K161</f>
        <v>0</v>
      </c>
    </row>
    <row r="162" spans="1:8" ht="18.75">
      <c r="A162" s="63"/>
      <c r="B162" s="63"/>
      <c r="C162" s="68"/>
      <c r="D162" s="21" t="s">
        <v>8</v>
      </c>
      <c r="E162" s="20">
        <f>F162+G162+H162</f>
        <v>19510.900000000001</v>
      </c>
      <c r="F162" s="22">
        <f>F164</f>
        <v>6375.3</v>
      </c>
      <c r="G162" s="22">
        <f>G164</f>
        <v>6502.8</v>
      </c>
      <c r="H162" s="22">
        <f>H164</f>
        <v>6632.8</v>
      </c>
    </row>
    <row r="163" spans="1:8" ht="18" customHeight="1">
      <c r="A163" s="63"/>
      <c r="B163" s="63"/>
      <c r="C163" s="63" t="s">
        <v>47</v>
      </c>
      <c r="D163" s="63"/>
      <c r="E163" s="20"/>
      <c r="F163" s="22"/>
      <c r="G163" s="22"/>
      <c r="H163" s="22"/>
    </row>
    <row r="164" spans="1:8" s="10" customFormat="1" ht="40.15" customHeight="1">
      <c r="A164" s="63"/>
      <c r="B164" s="63"/>
      <c r="C164" s="76" t="s">
        <v>24</v>
      </c>
      <c r="D164" s="76"/>
      <c r="E164" s="28">
        <f>F164+G164+H164</f>
        <v>19510.900000000001</v>
      </c>
      <c r="F164" s="29">
        <v>6375.3</v>
      </c>
      <c r="G164" s="29">
        <v>6502.8</v>
      </c>
      <c r="H164" s="29">
        <v>6632.8</v>
      </c>
    </row>
    <row r="165" spans="1:8" ht="30.75">
      <c r="A165" s="63"/>
      <c r="B165" s="63"/>
      <c r="C165" s="18"/>
      <c r="D165" s="21" t="s">
        <v>9</v>
      </c>
      <c r="E165" s="20">
        <f>F165+G165+H165</f>
        <v>691.34799999999996</v>
      </c>
      <c r="F165" s="22">
        <v>0</v>
      </c>
      <c r="G165" s="22">
        <v>342.25299999999999</v>
      </c>
      <c r="H165" s="22">
        <v>349.09500000000003</v>
      </c>
    </row>
    <row r="166" spans="1:8" ht="18.75">
      <c r="A166" s="63"/>
      <c r="B166" s="63"/>
      <c r="C166" s="18"/>
      <c r="D166" s="21" t="s">
        <v>10</v>
      </c>
      <c r="E166" s="20">
        <f>F166+G166+H166</f>
        <v>0</v>
      </c>
      <c r="F166" s="22">
        <v>0</v>
      </c>
      <c r="G166" s="22">
        <v>0</v>
      </c>
      <c r="H166" s="22">
        <v>0</v>
      </c>
    </row>
    <row r="167" spans="1:8" ht="16.350000000000001" customHeight="1">
      <c r="A167" s="58" t="s">
        <v>18</v>
      </c>
      <c r="B167" s="73" t="s">
        <v>147</v>
      </c>
      <c r="C167" s="73" t="s">
        <v>25</v>
      </c>
      <c r="D167" s="19" t="s">
        <v>5</v>
      </c>
      <c r="E167" s="20">
        <f>F167+G167+H167</f>
        <v>33401.572</v>
      </c>
      <c r="F167" s="20">
        <f>F168+F169+F170+F171+F172</f>
        <v>17738.53</v>
      </c>
      <c r="G167" s="20">
        <f>G168+G169+G170+G171+G172</f>
        <v>6555.41</v>
      </c>
      <c r="H167" s="20">
        <f>H168+H169+H170+H171+H172</f>
        <v>9107.6319999999996</v>
      </c>
    </row>
    <row r="168" spans="1:8" ht="30.75">
      <c r="A168" s="58"/>
      <c r="B168" s="73"/>
      <c r="C168" s="73"/>
      <c r="D168" s="21" t="s">
        <v>46</v>
      </c>
      <c r="E168" s="20"/>
      <c r="F168" s="22"/>
      <c r="G168" s="22"/>
      <c r="H168" s="22"/>
    </row>
    <row r="169" spans="1:8" ht="18.75">
      <c r="A169" s="58"/>
      <c r="B169" s="73"/>
      <c r="C169" s="73"/>
      <c r="D169" s="21" t="s">
        <v>7</v>
      </c>
      <c r="E169" s="20">
        <f>F169+G169+H169</f>
        <v>0</v>
      </c>
      <c r="F169" s="22">
        <f>F175+F189</f>
        <v>0</v>
      </c>
      <c r="G169" s="22">
        <f>G175+G189+G195</f>
        <v>0</v>
      </c>
      <c r="H169" s="22">
        <f>H175+H189+H195</f>
        <v>0</v>
      </c>
    </row>
    <row r="170" spans="1:8" ht="18.75">
      <c r="A170" s="58"/>
      <c r="B170" s="73"/>
      <c r="C170" s="73"/>
      <c r="D170" s="21" t="s">
        <v>8</v>
      </c>
      <c r="E170" s="20">
        <f>F170+G170+H170</f>
        <v>31246.042000000001</v>
      </c>
      <c r="F170" s="22">
        <f>F176+F190+F196</f>
        <v>16366.153</v>
      </c>
      <c r="G170" s="22">
        <f>G176+G190+G196</f>
        <v>6227.6390000000001</v>
      </c>
      <c r="H170" s="22">
        <f>H176+H190+H196</f>
        <v>8652.25</v>
      </c>
    </row>
    <row r="171" spans="1:8" ht="30.75">
      <c r="A171" s="58"/>
      <c r="B171" s="73"/>
      <c r="C171" s="73"/>
      <c r="D171" s="21" t="s">
        <v>9</v>
      </c>
      <c r="E171" s="20">
        <f>F171+G171+H171</f>
        <v>2155.5299999999997</v>
      </c>
      <c r="F171" s="22">
        <f>F177+F191+F203</f>
        <v>1372.377</v>
      </c>
      <c r="G171" s="22">
        <f>G177+G191+G203</f>
        <v>327.77100000000002</v>
      </c>
      <c r="H171" s="22">
        <f>H177+H191+H203</f>
        <v>455.38200000000001</v>
      </c>
    </row>
    <row r="172" spans="1:8" ht="24.6" customHeight="1">
      <c r="A172" s="58"/>
      <c r="B172" s="73"/>
      <c r="C172" s="73"/>
      <c r="D172" s="21" t="s">
        <v>10</v>
      </c>
      <c r="E172" s="20">
        <f>F172+G172+H172</f>
        <v>0</v>
      </c>
      <c r="F172" s="22">
        <f>F186+F192</f>
        <v>0</v>
      </c>
      <c r="G172" s="22">
        <f>G186+G192</f>
        <v>0</v>
      </c>
      <c r="H172" s="22">
        <f>H186+H192</f>
        <v>0</v>
      </c>
    </row>
    <row r="173" spans="1:8" ht="30" customHeight="1">
      <c r="A173" s="68" t="s">
        <v>49</v>
      </c>
      <c r="B173" s="68" t="s">
        <v>147</v>
      </c>
      <c r="C173" s="69" t="s">
        <v>70</v>
      </c>
      <c r="D173" s="19" t="s">
        <v>5</v>
      </c>
      <c r="E173" s="20">
        <f>F173+G173+H173</f>
        <v>511</v>
      </c>
      <c r="F173" s="20">
        <f>F174+F175+F176+F177+F186</f>
        <v>511</v>
      </c>
      <c r="G173" s="20">
        <f>G174+G175+G176+G177+G186</f>
        <v>0</v>
      </c>
      <c r="H173" s="20">
        <f>H174+H175+H176+H177+H186</f>
        <v>0</v>
      </c>
    </row>
    <row r="174" spans="1:8" ht="30.75">
      <c r="A174" s="68"/>
      <c r="B174" s="68"/>
      <c r="C174" s="69"/>
      <c r="D174" s="21" t="s">
        <v>46</v>
      </c>
      <c r="E174" s="20"/>
      <c r="F174" s="22"/>
      <c r="G174" s="22"/>
      <c r="H174" s="22"/>
    </row>
    <row r="175" spans="1:8" ht="18.75">
      <c r="A175" s="68"/>
      <c r="B175" s="68"/>
      <c r="C175" s="69"/>
      <c r="D175" s="21" t="s">
        <v>7</v>
      </c>
      <c r="E175" s="20">
        <f>F175+G175+H175</f>
        <v>0</v>
      </c>
      <c r="F175" s="22">
        <v>0</v>
      </c>
      <c r="G175" s="22">
        <v>0</v>
      </c>
      <c r="H175" s="22">
        <v>0</v>
      </c>
    </row>
    <row r="176" spans="1:8" ht="18.600000000000001" customHeight="1">
      <c r="A176" s="68"/>
      <c r="B176" s="68"/>
      <c r="C176" s="69"/>
      <c r="D176" s="21" t="s">
        <v>8</v>
      </c>
      <c r="E176" s="20">
        <f>F176+G176+H176</f>
        <v>0</v>
      </c>
      <c r="F176" s="22">
        <v>0</v>
      </c>
      <c r="G176" s="22">
        <v>0</v>
      </c>
      <c r="H176" s="22">
        <v>0</v>
      </c>
    </row>
    <row r="177" spans="1:8" ht="30.75">
      <c r="A177" s="68"/>
      <c r="B177" s="68"/>
      <c r="C177" s="69"/>
      <c r="D177" s="21" t="s">
        <v>9</v>
      </c>
      <c r="E177" s="20">
        <f>F177+G177+H177</f>
        <v>511</v>
      </c>
      <c r="F177" s="22">
        <f>SUM(F179:F185)</f>
        <v>511</v>
      </c>
      <c r="G177" s="22">
        <f>SUM(G179:G185)</f>
        <v>0</v>
      </c>
      <c r="H177" s="22">
        <f>SUM(H179:H185)</f>
        <v>0</v>
      </c>
    </row>
    <row r="178" spans="1:8" ht="20.85" customHeight="1">
      <c r="A178" s="68"/>
      <c r="B178" s="68"/>
      <c r="C178" s="63" t="s">
        <v>47</v>
      </c>
      <c r="D178" s="63"/>
      <c r="E178" s="20"/>
      <c r="F178" s="22"/>
      <c r="G178" s="22"/>
      <c r="H178" s="22"/>
    </row>
    <row r="179" spans="1:8" ht="56.45" customHeight="1">
      <c r="A179" s="68"/>
      <c r="B179" s="68"/>
      <c r="C179" s="62" t="s">
        <v>93</v>
      </c>
      <c r="D179" s="62"/>
      <c r="E179" s="23">
        <f t="shared" ref="E179:H185" si="12">F179+G179+H179</f>
        <v>0</v>
      </c>
      <c r="F179" s="23">
        <f t="shared" si="12"/>
        <v>0</v>
      </c>
      <c r="G179" s="23">
        <f t="shared" si="12"/>
        <v>0</v>
      </c>
      <c r="H179" s="23">
        <f t="shared" si="12"/>
        <v>0</v>
      </c>
    </row>
    <row r="180" spans="1:8" ht="55.15" customHeight="1">
      <c r="A180" s="68"/>
      <c r="B180" s="68"/>
      <c r="C180" s="62" t="s">
        <v>161</v>
      </c>
      <c r="D180" s="62"/>
      <c r="E180" s="23">
        <f t="shared" si="12"/>
        <v>449</v>
      </c>
      <c r="F180" s="23">
        <f>50+399</f>
        <v>449</v>
      </c>
      <c r="G180" s="23">
        <f t="shared" si="12"/>
        <v>0</v>
      </c>
      <c r="H180" s="23">
        <f t="shared" si="12"/>
        <v>0</v>
      </c>
    </row>
    <row r="181" spans="1:8" ht="57.6" customHeight="1">
      <c r="A181" s="68"/>
      <c r="B181" s="68"/>
      <c r="C181" s="62" t="s">
        <v>160</v>
      </c>
      <c r="D181" s="62"/>
      <c r="E181" s="23">
        <f t="shared" si="12"/>
        <v>62</v>
      </c>
      <c r="F181" s="23">
        <v>62</v>
      </c>
      <c r="G181" s="23">
        <f t="shared" si="12"/>
        <v>0</v>
      </c>
      <c r="H181" s="23">
        <f t="shared" si="12"/>
        <v>0</v>
      </c>
    </row>
    <row r="182" spans="1:8" ht="58.15" customHeight="1">
      <c r="A182" s="68"/>
      <c r="B182" s="68"/>
      <c r="C182" s="62" t="s">
        <v>104</v>
      </c>
      <c r="D182" s="62"/>
      <c r="E182" s="23">
        <f t="shared" si="12"/>
        <v>0</v>
      </c>
      <c r="F182" s="23">
        <f t="shared" si="12"/>
        <v>0</v>
      </c>
      <c r="G182" s="23">
        <f t="shared" si="12"/>
        <v>0</v>
      </c>
      <c r="H182" s="23">
        <f t="shared" si="12"/>
        <v>0</v>
      </c>
    </row>
    <row r="183" spans="1:8" ht="57" customHeight="1">
      <c r="A183" s="68"/>
      <c r="B183" s="68"/>
      <c r="C183" s="62" t="s">
        <v>103</v>
      </c>
      <c r="D183" s="62"/>
      <c r="E183" s="23">
        <f t="shared" si="12"/>
        <v>0</v>
      </c>
      <c r="F183" s="23">
        <f t="shared" si="12"/>
        <v>0</v>
      </c>
      <c r="G183" s="23">
        <f t="shared" si="12"/>
        <v>0</v>
      </c>
      <c r="H183" s="23">
        <f t="shared" si="12"/>
        <v>0</v>
      </c>
    </row>
    <row r="184" spans="1:8" ht="54.6" customHeight="1">
      <c r="A184" s="68"/>
      <c r="B184" s="68"/>
      <c r="C184" s="62" t="s">
        <v>118</v>
      </c>
      <c r="D184" s="62"/>
      <c r="E184" s="23">
        <f t="shared" si="12"/>
        <v>0</v>
      </c>
      <c r="F184" s="23">
        <f t="shared" si="12"/>
        <v>0</v>
      </c>
      <c r="G184" s="23">
        <f t="shared" si="12"/>
        <v>0</v>
      </c>
      <c r="H184" s="23">
        <f t="shared" si="12"/>
        <v>0</v>
      </c>
    </row>
    <row r="185" spans="1:8" ht="57" customHeight="1">
      <c r="A185" s="68"/>
      <c r="B185" s="68"/>
      <c r="C185" s="62" t="s">
        <v>105</v>
      </c>
      <c r="D185" s="62"/>
      <c r="E185" s="23">
        <f t="shared" si="12"/>
        <v>0</v>
      </c>
      <c r="F185" s="23">
        <f t="shared" si="12"/>
        <v>0</v>
      </c>
      <c r="G185" s="23">
        <f t="shared" si="12"/>
        <v>0</v>
      </c>
      <c r="H185" s="23">
        <f t="shared" si="12"/>
        <v>0</v>
      </c>
    </row>
    <row r="186" spans="1:8" ht="18.600000000000001" customHeight="1">
      <c r="A186" s="68"/>
      <c r="B186" s="68"/>
      <c r="C186" s="18"/>
      <c r="D186" s="21" t="s">
        <v>10</v>
      </c>
      <c r="E186" s="20">
        <f>F186+G186+H186</f>
        <v>0</v>
      </c>
      <c r="F186" s="22">
        <v>0</v>
      </c>
      <c r="G186" s="22">
        <v>0</v>
      </c>
      <c r="H186" s="22">
        <v>0</v>
      </c>
    </row>
    <row r="187" spans="1:8" ht="18.600000000000001" customHeight="1">
      <c r="A187" s="68" t="s">
        <v>53</v>
      </c>
      <c r="B187" s="69" t="s">
        <v>147</v>
      </c>
      <c r="C187" s="69" t="s">
        <v>71</v>
      </c>
      <c r="D187" s="19" t="s">
        <v>5</v>
      </c>
      <c r="E187" s="20">
        <f>F187+G187+H187</f>
        <v>0</v>
      </c>
      <c r="F187" s="20">
        <f>F189+F190+F191+F192</f>
        <v>0</v>
      </c>
      <c r="G187" s="20">
        <f>G189+G190+G191+G192</f>
        <v>0</v>
      </c>
      <c r="H187" s="20">
        <f>H189+H190+H191+H192</f>
        <v>0</v>
      </c>
    </row>
    <row r="188" spans="1:8" ht="35.85" customHeight="1">
      <c r="A188" s="68"/>
      <c r="B188" s="69"/>
      <c r="C188" s="69"/>
      <c r="D188" s="21" t="s">
        <v>46</v>
      </c>
      <c r="E188" s="20"/>
      <c r="F188" s="22"/>
      <c r="G188" s="22"/>
      <c r="H188" s="22"/>
    </row>
    <row r="189" spans="1:8" ht="18.600000000000001" customHeight="1">
      <c r="A189" s="68"/>
      <c r="B189" s="69"/>
      <c r="C189" s="69"/>
      <c r="D189" s="21" t="s">
        <v>7</v>
      </c>
      <c r="E189" s="20">
        <f>F189+G189+H189</f>
        <v>0</v>
      </c>
      <c r="F189" s="22">
        <v>0</v>
      </c>
      <c r="G189" s="22">
        <v>0</v>
      </c>
      <c r="H189" s="22">
        <v>0</v>
      </c>
    </row>
    <row r="190" spans="1:8" ht="18.600000000000001" customHeight="1">
      <c r="A190" s="68"/>
      <c r="B190" s="69"/>
      <c r="C190" s="69"/>
      <c r="D190" s="21" t="s">
        <v>8</v>
      </c>
      <c r="E190" s="20">
        <f>F190+G190+H190</f>
        <v>0</v>
      </c>
      <c r="F190" s="22">
        <v>0</v>
      </c>
      <c r="G190" s="22">
        <v>0</v>
      </c>
      <c r="H190" s="22">
        <v>0</v>
      </c>
    </row>
    <row r="191" spans="1:8" ht="29.45" customHeight="1">
      <c r="A191" s="68"/>
      <c r="B191" s="69"/>
      <c r="C191" s="69"/>
      <c r="D191" s="21" t="s">
        <v>9</v>
      </c>
      <c r="E191" s="20">
        <f>F191+G191+H191</f>
        <v>0</v>
      </c>
      <c r="F191" s="22">
        <v>0</v>
      </c>
      <c r="G191" s="22">
        <v>0</v>
      </c>
      <c r="H191" s="22">
        <v>0</v>
      </c>
    </row>
    <row r="192" spans="1:8" ht="18.600000000000001" customHeight="1">
      <c r="A192" s="68"/>
      <c r="B192" s="69"/>
      <c r="C192" s="69"/>
      <c r="D192" s="21" t="s">
        <v>10</v>
      </c>
      <c r="E192" s="20">
        <f>F192+G192+H192</f>
        <v>0</v>
      </c>
      <c r="F192" s="22">
        <v>0</v>
      </c>
      <c r="G192" s="22">
        <v>0</v>
      </c>
      <c r="H192" s="22">
        <v>0</v>
      </c>
    </row>
    <row r="193" spans="1:8" ht="18.600000000000001" customHeight="1">
      <c r="A193" s="63" t="s">
        <v>61</v>
      </c>
      <c r="B193" s="63" t="s">
        <v>147</v>
      </c>
      <c r="C193" s="69" t="s">
        <v>133</v>
      </c>
      <c r="D193" s="19" t="s">
        <v>5</v>
      </c>
      <c r="E193" s="20">
        <f>F193+G193+H193</f>
        <v>32890.572</v>
      </c>
      <c r="F193" s="20">
        <f>F195+F196+F203+F213</f>
        <v>17227.53</v>
      </c>
      <c r="G193" s="20">
        <f>G195+G196+G203+G213</f>
        <v>6555.41</v>
      </c>
      <c r="H193" s="20">
        <f>H195+H196+H203+H213</f>
        <v>9107.6319999999996</v>
      </c>
    </row>
    <row r="194" spans="1:8" ht="35.85" customHeight="1">
      <c r="A194" s="63"/>
      <c r="B194" s="63"/>
      <c r="C194" s="69"/>
      <c r="D194" s="21" t="s">
        <v>46</v>
      </c>
      <c r="E194" s="20"/>
      <c r="F194" s="22"/>
      <c r="G194" s="22"/>
      <c r="H194" s="22"/>
    </row>
    <row r="195" spans="1:8" ht="18.600000000000001" customHeight="1">
      <c r="A195" s="63"/>
      <c r="B195" s="63"/>
      <c r="C195" s="69"/>
      <c r="D195" s="21" t="s">
        <v>7</v>
      </c>
      <c r="E195" s="20">
        <f>F195+G195+H195</f>
        <v>0</v>
      </c>
      <c r="F195" s="22">
        <v>0</v>
      </c>
      <c r="G195" s="22">
        <v>0</v>
      </c>
      <c r="H195" s="22">
        <v>0</v>
      </c>
    </row>
    <row r="196" spans="1:8" ht="18.600000000000001" customHeight="1">
      <c r="A196" s="63"/>
      <c r="B196" s="63"/>
      <c r="C196" s="69"/>
      <c r="D196" s="21" t="s">
        <v>8</v>
      </c>
      <c r="E196" s="20">
        <f>F196+G196+H196</f>
        <v>31246.042000000001</v>
      </c>
      <c r="F196" s="22">
        <f>SUM(F198:F202)</f>
        <v>16366.153</v>
      </c>
      <c r="G196" s="22">
        <f>SUM(G198:G202)</f>
        <v>6227.6390000000001</v>
      </c>
      <c r="H196" s="22">
        <f>SUM(H198:H202)</f>
        <v>8652.25</v>
      </c>
    </row>
    <row r="197" spans="1:8" ht="22.35" customHeight="1">
      <c r="A197" s="63"/>
      <c r="B197" s="63"/>
      <c r="C197" s="63" t="s">
        <v>47</v>
      </c>
      <c r="D197" s="63"/>
      <c r="E197" s="20"/>
      <c r="F197" s="22"/>
      <c r="G197" s="22"/>
      <c r="H197" s="22"/>
    </row>
    <row r="198" spans="1:8" ht="61.15" customHeight="1">
      <c r="A198" s="63"/>
      <c r="B198" s="63"/>
      <c r="C198" s="62" t="s">
        <v>90</v>
      </c>
      <c r="D198" s="62"/>
      <c r="E198" s="23">
        <f t="shared" ref="E198:E203" si="13">F198+G198+H198</f>
        <v>6023.0280000000002</v>
      </c>
      <c r="F198" s="24">
        <v>6023.0280000000002</v>
      </c>
      <c r="G198" s="24">
        <f>H198+I198+J198</f>
        <v>0</v>
      </c>
      <c r="H198" s="24">
        <f>I198+J198+K198</f>
        <v>0</v>
      </c>
    </row>
    <row r="199" spans="1:8" ht="57.6" customHeight="1">
      <c r="A199" s="63"/>
      <c r="B199" s="63"/>
      <c r="C199" s="62" t="s">
        <v>160</v>
      </c>
      <c r="D199" s="62"/>
      <c r="E199" s="23">
        <f t="shared" si="13"/>
        <v>10343.125</v>
      </c>
      <c r="F199" s="24">
        <v>10343.125</v>
      </c>
      <c r="G199" s="24">
        <f>H199+I199+J199</f>
        <v>0</v>
      </c>
      <c r="H199" s="24">
        <f>I199+J199+K199</f>
        <v>0</v>
      </c>
    </row>
    <row r="200" spans="1:8" ht="58.15" customHeight="1">
      <c r="A200" s="63"/>
      <c r="B200" s="63"/>
      <c r="C200" s="62" t="s">
        <v>93</v>
      </c>
      <c r="D200" s="62"/>
      <c r="E200" s="23">
        <f t="shared" si="13"/>
        <v>6227.6390000000001</v>
      </c>
      <c r="F200" s="24">
        <v>0</v>
      </c>
      <c r="G200" s="24">
        <v>6227.6390000000001</v>
      </c>
      <c r="H200" s="24">
        <f>I200+J200+K200</f>
        <v>0</v>
      </c>
    </row>
    <row r="201" spans="1:8" ht="45" customHeight="1">
      <c r="A201" s="63"/>
      <c r="B201" s="63"/>
      <c r="C201" s="62" t="s">
        <v>91</v>
      </c>
      <c r="D201" s="62"/>
      <c r="E201" s="23">
        <f t="shared" si="13"/>
        <v>5438.6189999999997</v>
      </c>
      <c r="F201" s="24">
        <v>0</v>
      </c>
      <c r="G201" s="24">
        <v>0</v>
      </c>
      <c r="H201" s="24">
        <v>5438.6189999999997</v>
      </c>
    </row>
    <row r="202" spans="1:8" ht="43.9" customHeight="1">
      <c r="A202" s="63"/>
      <c r="B202" s="63"/>
      <c r="C202" s="62" t="s">
        <v>92</v>
      </c>
      <c r="D202" s="62"/>
      <c r="E202" s="23">
        <f t="shared" si="13"/>
        <v>3213.6309999999999</v>
      </c>
      <c r="F202" s="24">
        <v>0</v>
      </c>
      <c r="G202" s="24">
        <v>0</v>
      </c>
      <c r="H202" s="24">
        <v>3213.6309999999999</v>
      </c>
    </row>
    <row r="203" spans="1:8" ht="29.45" customHeight="1">
      <c r="A203" s="63"/>
      <c r="B203" s="63"/>
      <c r="C203" s="26"/>
      <c r="D203" s="21" t="s">
        <v>9</v>
      </c>
      <c r="E203" s="20">
        <f t="shared" si="13"/>
        <v>1644.53</v>
      </c>
      <c r="F203" s="22">
        <f>SUM(F205:F209)</f>
        <v>861.37699999999995</v>
      </c>
      <c r="G203" s="22">
        <f>SUM(G205:G209)</f>
        <v>327.77100000000002</v>
      </c>
      <c r="H203" s="22">
        <f>SUM(H205:H209)</f>
        <v>455.38200000000001</v>
      </c>
    </row>
    <row r="204" spans="1:8" ht="20.85" customHeight="1">
      <c r="A204" s="63"/>
      <c r="B204" s="63"/>
      <c r="C204" s="63" t="s">
        <v>47</v>
      </c>
      <c r="D204" s="63"/>
      <c r="E204" s="20"/>
      <c r="F204" s="22"/>
      <c r="G204" s="22"/>
      <c r="H204" s="22"/>
    </row>
    <row r="205" spans="1:8" ht="58.9" customHeight="1">
      <c r="A205" s="63"/>
      <c r="B205" s="63"/>
      <c r="C205" s="62" t="s">
        <v>90</v>
      </c>
      <c r="D205" s="62"/>
      <c r="E205" s="23">
        <f t="shared" ref="E205:E217" si="14">F205+G205+H205</f>
        <v>317.00200000000001</v>
      </c>
      <c r="F205" s="24">
        <v>317.00200000000001</v>
      </c>
      <c r="G205" s="24">
        <v>0</v>
      </c>
      <c r="H205" s="24">
        <v>0</v>
      </c>
    </row>
    <row r="206" spans="1:8" ht="58.9" customHeight="1">
      <c r="A206" s="63"/>
      <c r="B206" s="63"/>
      <c r="C206" s="62" t="s">
        <v>160</v>
      </c>
      <c r="D206" s="62"/>
      <c r="E206" s="23">
        <f t="shared" si="14"/>
        <v>544.375</v>
      </c>
      <c r="F206" s="24">
        <v>544.375</v>
      </c>
      <c r="G206" s="24">
        <f>H206+I206+J206</f>
        <v>0</v>
      </c>
      <c r="H206" s="24">
        <f>I206+J206+K206</f>
        <v>0</v>
      </c>
    </row>
    <row r="207" spans="1:8" ht="60" customHeight="1">
      <c r="A207" s="63"/>
      <c r="B207" s="63"/>
      <c r="C207" s="62" t="s">
        <v>93</v>
      </c>
      <c r="D207" s="62"/>
      <c r="E207" s="23">
        <f t="shared" si="14"/>
        <v>327.77100000000002</v>
      </c>
      <c r="F207" s="24">
        <v>0</v>
      </c>
      <c r="G207" s="24">
        <v>327.77100000000002</v>
      </c>
      <c r="H207" s="24">
        <v>0</v>
      </c>
    </row>
    <row r="208" spans="1:8" ht="45.6" customHeight="1">
      <c r="A208" s="63"/>
      <c r="B208" s="63"/>
      <c r="C208" s="62" t="s">
        <v>91</v>
      </c>
      <c r="D208" s="62"/>
      <c r="E208" s="23">
        <f t="shared" si="14"/>
        <v>286.24299999999999</v>
      </c>
      <c r="F208" s="24">
        <v>0</v>
      </c>
      <c r="G208" s="24">
        <v>0</v>
      </c>
      <c r="H208" s="24">
        <v>286.24299999999999</v>
      </c>
    </row>
    <row r="209" spans="1:8" ht="45" customHeight="1">
      <c r="A209" s="63"/>
      <c r="B209" s="63"/>
      <c r="C209" s="62" t="s">
        <v>92</v>
      </c>
      <c r="D209" s="62"/>
      <c r="E209" s="23">
        <f t="shared" si="14"/>
        <v>169.13900000000001</v>
      </c>
      <c r="F209" s="24">
        <v>0</v>
      </c>
      <c r="G209" s="24">
        <v>0</v>
      </c>
      <c r="H209" s="24">
        <v>169.13900000000001</v>
      </c>
    </row>
    <row r="210" spans="1:8" ht="21.6" customHeight="1">
      <c r="A210" s="63"/>
      <c r="B210" s="63"/>
      <c r="C210" s="26"/>
      <c r="D210" s="21" t="s">
        <v>10</v>
      </c>
      <c r="E210" s="20">
        <f t="shared" si="14"/>
        <v>0</v>
      </c>
      <c r="F210" s="20">
        <f>G210+H210+I210</f>
        <v>0</v>
      </c>
      <c r="G210" s="20">
        <f>H210+I210+J210</f>
        <v>0</v>
      </c>
      <c r="H210" s="20">
        <f>I210+J210+K210</f>
        <v>0</v>
      </c>
    </row>
    <row r="211" spans="1:8" ht="21" customHeight="1">
      <c r="A211" s="59" t="s">
        <v>26</v>
      </c>
      <c r="B211" s="58" t="s">
        <v>148</v>
      </c>
      <c r="C211" s="59" t="s">
        <v>157</v>
      </c>
      <c r="D211" s="19" t="s">
        <v>5</v>
      </c>
      <c r="E211" s="20">
        <f t="shared" si="14"/>
        <v>51373.959999999992</v>
      </c>
      <c r="F211" s="20">
        <f>F215+F213+F214+F216</f>
        <v>17763.644</v>
      </c>
      <c r="G211" s="20">
        <f>G215+G213+G214+G216</f>
        <v>16714.268</v>
      </c>
      <c r="H211" s="20">
        <f>H215+H213+H214+H216</f>
        <v>16896.047999999999</v>
      </c>
    </row>
    <row r="212" spans="1:8" ht="32.1" customHeight="1">
      <c r="A212" s="59"/>
      <c r="B212" s="58"/>
      <c r="C212" s="59"/>
      <c r="D212" s="21" t="s">
        <v>46</v>
      </c>
      <c r="E212" s="20"/>
      <c r="F212" s="22"/>
      <c r="G212" s="22"/>
      <c r="H212" s="22"/>
    </row>
    <row r="213" spans="1:8" ht="27.6" customHeight="1">
      <c r="A213" s="59"/>
      <c r="B213" s="58"/>
      <c r="C213" s="59"/>
      <c r="D213" s="21" t="s">
        <v>7</v>
      </c>
      <c r="E213" s="20">
        <f t="shared" si="14"/>
        <v>0</v>
      </c>
      <c r="F213" s="20">
        <f t="shared" ref="F213:H215" si="15">F219</f>
        <v>0</v>
      </c>
      <c r="G213" s="20">
        <f t="shared" si="15"/>
        <v>0</v>
      </c>
      <c r="H213" s="20">
        <f>H219+H225+H242+H248+H254+H271</f>
        <v>0</v>
      </c>
    </row>
    <row r="214" spans="1:8" ht="26.85" customHeight="1">
      <c r="A214" s="59"/>
      <c r="B214" s="58"/>
      <c r="C214" s="59"/>
      <c r="D214" s="21" t="s">
        <v>8</v>
      </c>
      <c r="E214" s="20">
        <f t="shared" si="14"/>
        <v>0</v>
      </c>
      <c r="F214" s="20">
        <f t="shared" si="15"/>
        <v>0</v>
      </c>
      <c r="G214" s="20">
        <f t="shared" si="15"/>
        <v>0</v>
      </c>
      <c r="H214" s="20">
        <f t="shared" si="15"/>
        <v>0</v>
      </c>
    </row>
    <row r="215" spans="1:8" ht="27" customHeight="1">
      <c r="A215" s="59"/>
      <c r="B215" s="58"/>
      <c r="C215" s="59"/>
      <c r="D215" s="21" t="s">
        <v>9</v>
      </c>
      <c r="E215" s="20">
        <f t="shared" si="14"/>
        <v>51333.459999999992</v>
      </c>
      <c r="F215" s="20">
        <f t="shared" si="15"/>
        <v>17750.144</v>
      </c>
      <c r="G215" s="20">
        <f t="shared" si="15"/>
        <v>16700.768</v>
      </c>
      <c r="H215" s="20">
        <f t="shared" si="15"/>
        <v>16882.547999999999</v>
      </c>
    </row>
    <row r="216" spans="1:8" ht="19.899999999999999" customHeight="1">
      <c r="A216" s="59"/>
      <c r="B216" s="58"/>
      <c r="C216" s="59"/>
      <c r="D216" s="21" t="s">
        <v>10</v>
      </c>
      <c r="E216" s="20">
        <f t="shared" si="14"/>
        <v>40.5</v>
      </c>
      <c r="F216" s="20">
        <f>F222</f>
        <v>13.5</v>
      </c>
      <c r="G216" s="20">
        <f>G222</f>
        <v>13.5</v>
      </c>
      <c r="H216" s="20">
        <f>H222</f>
        <v>13.5</v>
      </c>
    </row>
    <row r="217" spans="1:8" ht="18.600000000000001" customHeight="1">
      <c r="A217" s="58" t="s">
        <v>11</v>
      </c>
      <c r="B217" s="58" t="s">
        <v>149</v>
      </c>
      <c r="C217" s="58" t="s">
        <v>27</v>
      </c>
      <c r="D217" s="19" t="s">
        <v>5</v>
      </c>
      <c r="E217" s="20">
        <f t="shared" si="14"/>
        <v>51373.959999999992</v>
      </c>
      <c r="F217" s="20">
        <f>F221+F219+F220+F222</f>
        <v>17763.644</v>
      </c>
      <c r="G217" s="20">
        <f>G221+G219+G220+G222</f>
        <v>16714.268</v>
      </c>
      <c r="H217" s="20">
        <f>H221+H219+H220+H222</f>
        <v>16896.047999999999</v>
      </c>
    </row>
    <row r="218" spans="1:8" ht="30.75">
      <c r="A218" s="58"/>
      <c r="B218" s="58"/>
      <c r="C218" s="58"/>
      <c r="D218" s="21" t="s">
        <v>46</v>
      </c>
      <c r="E218" s="20"/>
      <c r="F218" s="22"/>
      <c r="G218" s="22"/>
      <c r="H218" s="22"/>
    </row>
    <row r="219" spans="1:8" ht="18.75">
      <c r="A219" s="58"/>
      <c r="B219" s="58"/>
      <c r="C219" s="58"/>
      <c r="D219" s="21" t="s">
        <v>7</v>
      </c>
      <c r="E219" s="20">
        <f t="shared" ref="E219:H220" si="16">F219+G219+H219</f>
        <v>0</v>
      </c>
      <c r="F219" s="20">
        <f t="shared" si="16"/>
        <v>0</v>
      </c>
      <c r="G219" s="20">
        <f t="shared" si="16"/>
        <v>0</v>
      </c>
      <c r="H219" s="20">
        <f t="shared" si="16"/>
        <v>0</v>
      </c>
    </row>
    <row r="220" spans="1:8" ht="18.75">
      <c r="A220" s="58"/>
      <c r="B220" s="58"/>
      <c r="C220" s="58"/>
      <c r="D220" s="21" t="s">
        <v>8</v>
      </c>
      <c r="E220" s="20">
        <f t="shared" si="16"/>
        <v>0</v>
      </c>
      <c r="F220" s="20">
        <f t="shared" si="16"/>
        <v>0</v>
      </c>
      <c r="G220" s="20">
        <f t="shared" si="16"/>
        <v>0</v>
      </c>
      <c r="H220" s="20">
        <f t="shared" si="16"/>
        <v>0</v>
      </c>
    </row>
    <row r="221" spans="1:8" ht="30.75">
      <c r="A221" s="58"/>
      <c r="B221" s="58"/>
      <c r="C221" s="58"/>
      <c r="D221" s="21" t="s">
        <v>9</v>
      </c>
      <c r="E221" s="20">
        <f>F221+G221+H221</f>
        <v>51333.459999999992</v>
      </c>
      <c r="F221" s="22">
        <f>F227+F238</f>
        <v>17750.144</v>
      </c>
      <c r="G221" s="22">
        <f>G227+G238</f>
        <v>16700.768</v>
      </c>
      <c r="H221" s="22">
        <f>H227+H238</f>
        <v>16882.547999999999</v>
      </c>
    </row>
    <row r="222" spans="1:8" ht="25.9" customHeight="1">
      <c r="A222" s="58"/>
      <c r="B222" s="58"/>
      <c r="C222" s="58"/>
      <c r="D222" s="21" t="s">
        <v>10</v>
      </c>
      <c r="E222" s="20">
        <f>F222+G222+H222</f>
        <v>40.5</v>
      </c>
      <c r="F222" s="22">
        <f>F233</f>
        <v>13.5</v>
      </c>
      <c r="G222" s="22">
        <f>G233</f>
        <v>13.5</v>
      </c>
      <c r="H222" s="22">
        <f>H233</f>
        <v>13.5</v>
      </c>
    </row>
    <row r="223" spans="1:8" ht="20.100000000000001" customHeight="1">
      <c r="A223" s="69" t="s">
        <v>50</v>
      </c>
      <c r="B223" s="68" t="s">
        <v>149</v>
      </c>
      <c r="C223" s="69" t="s">
        <v>134</v>
      </c>
      <c r="D223" s="19" t="s">
        <v>5</v>
      </c>
      <c r="E223" s="20">
        <f>F223+G223+H223</f>
        <v>51373.959999999992</v>
      </c>
      <c r="F223" s="20">
        <f>F227+F225+F226+F233</f>
        <v>17763.644</v>
      </c>
      <c r="G223" s="20">
        <f>G227+G225+G226+G233</f>
        <v>16714.268</v>
      </c>
      <c r="H223" s="20">
        <f>H227+H225+H226+H233</f>
        <v>16896.047999999999</v>
      </c>
    </row>
    <row r="224" spans="1:8" ht="30.75">
      <c r="A224" s="69"/>
      <c r="B224" s="68"/>
      <c r="C224" s="69"/>
      <c r="D224" s="21" t="s">
        <v>46</v>
      </c>
      <c r="E224" s="20"/>
      <c r="F224" s="22"/>
      <c r="G224" s="22"/>
      <c r="H224" s="22"/>
    </row>
    <row r="225" spans="1:8" ht="21.6" customHeight="1">
      <c r="A225" s="69"/>
      <c r="B225" s="68"/>
      <c r="C225" s="69"/>
      <c r="D225" s="21" t="s">
        <v>7</v>
      </c>
      <c r="E225" s="20">
        <f t="shared" ref="E225:H226" si="17">F225+G225+H225</f>
        <v>0</v>
      </c>
      <c r="F225" s="20">
        <f t="shared" si="17"/>
        <v>0</v>
      </c>
      <c r="G225" s="20">
        <f t="shared" si="17"/>
        <v>0</v>
      </c>
      <c r="H225" s="20">
        <f t="shared" si="17"/>
        <v>0</v>
      </c>
    </row>
    <row r="226" spans="1:8" ht="21" customHeight="1">
      <c r="A226" s="69"/>
      <c r="B226" s="68"/>
      <c r="C226" s="69"/>
      <c r="D226" s="21" t="s">
        <v>8</v>
      </c>
      <c r="E226" s="20">
        <f t="shared" si="17"/>
        <v>0</v>
      </c>
      <c r="F226" s="20">
        <f t="shared" si="17"/>
        <v>0</v>
      </c>
      <c r="G226" s="20">
        <f t="shared" si="17"/>
        <v>0</v>
      </c>
      <c r="H226" s="20">
        <f t="shared" si="17"/>
        <v>0</v>
      </c>
    </row>
    <row r="227" spans="1:8" ht="32.450000000000003" customHeight="1">
      <c r="A227" s="69"/>
      <c r="B227" s="68"/>
      <c r="C227" s="69"/>
      <c r="D227" s="21" t="s">
        <v>9</v>
      </c>
      <c r="E227" s="20">
        <f>F227+G227+H227</f>
        <v>51333.459999999992</v>
      </c>
      <c r="F227" s="22">
        <f>17065.198+684.946</f>
        <v>17750.144</v>
      </c>
      <c r="G227" s="22">
        <v>16700.768</v>
      </c>
      <c r="H227" s="22">
        <v>16882.547999999999</v>
      </c>
    </row>
    <row r="228" spans="1:8" ht="17.25" customHeight="1">
      <c r="A228" s="69"/>
      <c r="B228" s="68"/>
      <c r="C228" s="63" t="s">
        <v>47</v>
      </c>
      <c r="D228" s="63"/>
      <c r="E228" s="20"/>
      <c r="F228" s="22"/>
      <c r="G228" s="22"/>
      <c r="H228" s="22"/>
    </row>
    <row r="229" spans="1:8" ht="20.45" customHeight="1">
      <c r="A229" s="69"/>
      <c r="B229" s="68"/>
      <c r="C229" s="62" t="s">
        <v>13</v>
      </c>
      <c r="D229" s="62"/>
      <c r="E229" s="23">
        <f t="shared" ref="E229:E234" si="18">F229+G229+H229</f>
        <v>43739.413</v>
      </c>
      <c r="F229" s="24">
        <f>14351.489+684.946</f>
        <v>15036.434999999999</v>
      </c>
      <c r="G229" s="24">
        <v>14351.489</v>
      </c>
      <c r="H229" s="24">
        <v>14351.489</v>
      </c>
    </row>
    <row r="230" spans="1:8" ht="20.100000000000001" customHeight="1">
      <c r="A230" s="69"/>
      <c r="B230" s="68"/>
      <c r="C230" s="62" t="s">
        <v>12</v>
      </c>
      <c r="D230" s="62"/>
      <c r="E230" s="23">
        <f t="shared" si="18"/>
        <v>3761.9430000000002</v>
      </c>
      <c r="F230" s="24">
        <v>1253.981</v>
      </c>
      <c r="G230" s="24">
        <f t="shared" ref="G230:H233" si="19">F230</f>
        <v>1253.981</v>
      </c>
      <c r="H230" s="24">
        <f t="shared" si="19"/>
        <v>1253.981</v>
      </c>
    </row>
    <row r="231" spans="1:8" ht="69.599999999999994" customHeight="1">
      <c r="A231" s="69"/>
      <c r="B231" s="68"/>
      <c r="C231" s="61" t="s">
        <v>117</v>
      </c>
      <c r="D231" s="61"/>
      <c r="E231" s="23">
        <f t="shared" si="18"/>
        <v>2074.404</v>
      </c>
      <c r="F231" s="24">
        <v>691.46799999999996</v>
      </c>
      <c r="G231" s="24">
        <f>F231</f>
        <v>691.46799999999996</v>
      </c>
      <c r="H231" s="24">
        <f>F231</f>
        <v>691.46799999999996</v>
      </c>
    </row>
    <row r="232" spans="1:8" ht="55.15" customHeight="1">
      <c r="A232" s="69"/>
      <c r="B232" s="68"/>
      <c r="C232" s="61" t="s">
        <v>112</v>
      </c>
      <c r="D232" s="61"/>
      <c r="E232" s="23">
        <f t="shared" si="18"/>
        <v>379.84800000000001</v>
      </c>
      <c r="F232" s="24">
        <v>126.616</v>
      </c>
      <c r="G232" s="24">
        <f>F232</f>
        <v>126.616</v>
      </c>
      <c r="H232" s="24">
        <f>G232</f>
        <v>126.616</v>
      </c>
    </row>
    <row r="233" spans="1:8" ht="24.6" customHeight="1">
      <c r="A233" s="69"/>
      <c r="B233" s="68"/>
      <c r="C233" s="27"/>
      <c r="D233" s="21" t="s">
        <v>10</v>
      </c>
      <c r="E233" s="20">
        <f t="shared" si="18"/>
        <v>40.5</v>
      </c>
      <c r="F233" s="22">
        <v>13.5</v>
      </c>
      <c r="G233" s="22">
        <f t="shared" si="19"/>
        <v>13.5</v>
      </c>
      <c r="H233" s="22">
        <f t="shared" si="19"/>
        <v>13.5</v>
      </c>
    </row>
    <row r="234" spans="1:8" ht="17.850000000000001" customHeight="1">
      <c r="A234" s="68" t="s">
        <v>51</v>
      </c>
      <c r="B234" s="68" t="s">
        <v>149</v>
      </c>
      <c r="C234" s="69" t="s">
        <v>135</v>
      </c>
      <c r="D234" s="19" t="s">
        <v>5</v>
      </c>
      <c r="E234" s="20">
        <f t="shared" si="18"/>
        <v>0</v>
      </c>
      <c r="F234" s="20">
        <f>F235+F236+F237+F238+F239</f>
        <v>0</v>
      </c>
      <c r="G234" s="20">
        <f>G235+G236+G237+G238+G239</f>
        <v>0</v>
      </c>
      <c r="H234" s="20">
        <f>H235+H236+H237+H238+H239</f>
        <v>0</v>
      </c>
    </row>
    <row r="235" spans="1:8" ht="30.75">
      <c r="A235" s="68"/>
      <c r="B235" s="68"/>
      <c r="C235" s="69"/>
      <c r="D235" s="21" t="s">
        <v>46</v>
      </c>
      <c r="E235" s="20"/>
      <c r="F235" s="22"/>
      <c r="G235" s="22"/>
      <c r="H235" s="22"/>
    </row>
    <row r="236" spans="1:8" ht="18.75">
      <c r="A236" s="68"/>
      <c r="B236" s="68"/>
      <c r="C236" s="69"/>
      <c r="D236" s="21" t="s">
        <v>7</v>
      </c>
      <c r="E236" s="20">
        <f>F236+G236+H236</f>
        <v>0</v>
      </c>
      <c r="F236" s="22">
        <v>0</v>
      </c>
      <c r="G236" s="22">
        <v>0</v>
      </c>
      <c r="H236" s="22">
        <v>0</v>
      </c>
    </row>
    <row r="237" spans="1:8" ht="18.75">
      <c r="A237" s="68"/>
      <c r="B237" s="68"/>
      <c r="C237" s="69"/>
      <c r="D237" s="21" t="s">
        <v>8</v>
      </c>
      <c r="E237" s="20">
        <f>F237+G237+H237</f>
        <v>0</v>
      </c>
      <c r="F237" s="22">
        <v>0</v>
      </c>
      <c r="G237" s="22">
        <v>0</v>
      </c>
      <c r="H237" s="22">
        <v>0</v>
      </c>
    </row>
    <row r="238" spans="1:8" ht="30.75">
      <c r="A238" s="68"/>
      <c r="B238" s="68"/>
      <c r="C238" s="69"/>
      <c r="D238" s="21" t="s">
        <v>9</v>
      </c>
      <c r="E238" s="20">
        <f>F238+G238+H238</f>
        <v>0</v>
      </c>
      <c r="F238" s="22">
        <v>0</v>
      </c>
      <c r="G238" s="22">
        <v>0</v>
      </c>
      <c r="H238" s="22">
        <v>0</v>
      </c>
    </row>
    <row r="239" spans="1:8" ht="18.75">
      <c r="A239" s="68"/>
      <c r="B239" s="68"/>
      <c r="C239" s="69"/>
      <c r="D239" s="21" t="s">
        <v>10</v>
      </c>
      <c r="E239" s="20">
        <f>F239+G239+H239</f>
        <v>0</v>
      </c>
      <c r="F239" s="22">
        <v>0</v>
      </c>
      <c r="G239" s="22">
        <v>0</v>
      </c>
      <c r="H239" s="22">
        <v>0</v>
      </c>
    </row>
    <row r="240" spans="1:8" ht="25.35" customHeight="1">
      <c r="A240" s="59" t="s">
        <v>28</v>
      </c>
      <c r="B240" s="73" t="s">
        <v>150</v>
      </c>
      <c r="C240" s="59" t="s">
        <v>96</v>
      </c>
      <c r="D240" s="19" t="s">
        <v>5</v>
      </c>
      <c r="E240" s="20">
        <f>F240+G240+H240</f>
        <v>63958.691499999994</v>
      </c>
      <c r="F240" s="20">
        <f>F244+F242+F243+F245</f>
        <v>27813.709499999997</v>
      </c>
      <c r="G240" s="20">
        <f>G244+G242+G243+G245</f>
        <v>18265.790999999997</v>
      </c>
      <c r="H240" s="20">
        <f>H244+H242+H243+H245</f>
        <v>17879.190999999999</v>
      </c>
    </row>
    <row r="241" spans="1:8" ht="30.75">
      <c r="A241" s="59"/>
      <c r="B241" s="73"/>
      <c r="C241" s="59"/>
      <c r="D241" s="21" t="s">
        <v>46</v>
      </c>
      <c r="E241" s="20"/>
      <c r="F241" s="20"/>
      <c r="G241" s="20"/>
      <c r="H241" s="20"/>
    </row>
    <row r="242" spans="1:8" ht="18.75">
      <c r="A242" s="59"/>
      <c r="B242" s="73"/>
      <c r="C242" s="59"/>
      <c r="D242" s="21" t="s">
        <v>7</v>
      </c>
      <c r="E242" s="20">
        <f>F242+G242+H242</f>
        <v>1235</v>
      </c>
      <c r="F242" s="20">
        <f t="shared" ref="F242:H244" si="20">F248+F277</f>
        <v>1235</v>
      </c>
      <c r="G242" s="20">
        <f t="shared" si="20"/>
        <v>0</v>
      </c>
      <c r="H242" s="20">
        <f t="shared" si="20"/>
        <v>0</v>
      </c>
    </row>
    <row r="243" spans="1:8" ht="18.75">
      <c r="A243" s="59"/>
      <c r="B243" s="73"/>
      <c r="C243" s="59"/>
      <c r="D243" s="21" t="s">
        <v>8</v>
      </c>
      <c r="E243" s="20">
        <f>F243+G243+H243</f>
        <v>18320.735499999999</v>
      </c>
      <c r="F243" s="20">
        <f t="shared" si="20"/>
        <v>11448.985499999999</v>
      </c>
      <c r="G243" s="20">
        <f t="shared" si="20"/>
        <v>3476.25</v>
      </c>
      <c r="H243" s="20">
        <f t="shared" si="20"/>
        <v>3395.5</v>
      </c>
    </row>
    <row r="244" spans="1:8" ht="30.75">
      <c r="A244" s="59"/>
      <c r="B244" s="73"/>
      <c r="C244" s="59"/>
      <c r="D244" s="21" t="s">
        <v>9</v>
      </c>
      <c r="E244" s="20">
        <f>F244+G244+H244</f>
        <v>44402.955999999998</v>
      </c>
      <c r="F244" s="20">
        <f t="shared" si="20"/>
        <v>15129.724</v>
      </c>
      <c r="G244" s="20">
        <f t="shared" si="20"/>
        <v>14789.540999999999</v>
      </c>
      <c r="H244" s="20">
        <f t="shared" si="20"/>
        <v>14483.691000000001</v>
      </c>
    </row>
    <row r="245" spans="1:8" ht="41.25" customHeight="1">
      <c r="A245" s="59"/>
      <c r="B245" s="73"/>
      <c r="C245" s="59"/>
      <c r="D245" s="21" t="s">
        <v>10</v>
      </c>
      <c r="E245" s="20">
        <f>F245+G245+H245</f>
        <v>0</v>
      </c>
      <c r="F245" s="20">
        <f>F251</f>
        <v>0</v>
      </c>
      <c r="G245" s="20">
        <f>G251</f>
        <v>0</v>
      </c>
      <c r="H245" s="20">
        <f>H251</f>
        <v>0</v>
      </c>
    </row>
    <row r="246" spans="1:8" ht="23.1" customHeight="1">
      <c r="A246" s="73" t="s">
        <v>11</v>
      </c>
      <c r="B246" s="73" t="s">
        <v>151</v>
      </c>
      <c r="C246" s="73" t="s">
        <v>29</v>
      </c>
      <c r="D246" s="19" t="s">
        <v>5</v>
      </c>
      <c r="E246" s="20">
        <f>F246+G246+H246</f>
        <v>42743.101000000002</v>
      </c>
      <c r="F246" s="20">
        <f>F250+F248+F249+F251</f>
        <v>14255.119000000001</v>
      </c>
      <c r="G246" s="20">
        <f>G250+G248+G249+G251</f>
        <v>14194.790999999999</v>
      </c>
      <c r="H246" s="20">
        <f>H250+H248+H249+H251</f>
        <v>14293.191000000001</v>
      </c>
    </row>
    <row r="247" spans="1:8" ht="30.75">
      <c r="A247" s="73" t="s">
        <v>30</v>
      </c>
      <c r="B247" s="73"/>
      <c r="C247" s="73"/>
      <c r="D247" s="21" t="s">
        <v>46</v>
      </c>
      <c r="E247" s="20"/>
      <c r="F247" s="22"/>
      <c r="G247" s="22"/>
      <c r="H247" s="22"/>
    </row>
    <row r="248" spans="1:8" ht="18.75">
      <c r="A248" s="73" t="s">
        <v>31</v>
      </c>
      <c r="B248" s="73"/>
      <c r="C248" s="73"/>
      <c r="D248" s="21" t="s">
        <v>7</v>
      </c>
      <c r="E248" s="20">
        <f>F248+G248+H248</f>
        <v>0</v>
      </c>
      <c r="F248" s="22">
        <f t="shared" ref="F248:H249" si="21">F254+F271</f>
        <v>0</v>
      </c>
      <c r="G248" s="22">
        <f t="shared" si="21"/>
        <v>0</v>
      </c>
      <c r="H248" s="22">
        <f t="shared" si="21"/>
        <v>0</v>
      </c>
    </row>
    <row r="249" spans="1:8" ht="18.75">
      <c r="A249" s="73" t="s">
        <v>32</v>
      </c>
      <c r="B249" s="73"/>
      <c r="C249" s="73"/>
      <c r="D249" s="21" t="s">
        <v>8</v>
      </c>
      <c r="E249" s="20">
        <f>F249+G249+H249</f>
        <v>0</v>
      </c>
      <c r="F249" s="22">
        <f t="shared" si="21"/>
        <v>0</v>
      </c>
      <c r="G249" s="22">
        <f t="shared" si="21"/>
        <v>0</v>
      </c>
      <c r="H249" s="22">
        <f t="shared" si="21"/>
        <v>0</v>
      </c>
    </row>
    <row r="250" spans="1:8" ht="30.75">
      <c r="A250" s="73" t="s">
        <v>33</v>
      </c>
      <c r="B250" s="73"/>
      <c r="C250" s="73"/>
      <c r="D250" s="21" t="s">
        <v>9</v>
      </c>
      <c r="E250" s="20">
        <f>F250+G250+H250</f>
        <v>42743.101000000002</v>
      </c>
      <c r="F250" s="22">
        <f>F256+F273+F265</f>
        <v>14255.119000000001</v>
      </c>
      <c r="G250" s="22">
        <f>G256+G273+G265</f>
        <v>14194.790999999999</v>
      </c>
      <c r="H250" s="22">
        <f>H256+H273+H265</f>
        <v>14293.191000000001</v>
      </c>
    </row>
    <row r="251" spans="1:8" ht="24" customHeight="1">
      <c r="A251" s="73" t="s">
        <v>11</v>
      </c>
      <c r="B251" s="73"/>
      <c r="C251" s="73"/>
      <c r="D251" s="21" t="s">
        <v>10</v>
      </c>
      <c r="E251" s="20">
        <f>F251+G251+H251</f>
        <v>0</v>
      </c>
      <c r="F251" s="22">
        <f>F260+F274</f>
        <v>0</v>
      </c>
      <c r="G251" s="22">
        <f>G260+G274</f>
        <v>0</v>
      </c>
      <c r="H251" s="22">
        <f>H260+H274</f>
        <v>0</v>
      </c>
    </row>
    <row r="252" spans="1:8" ht="21.75" customHeight="1">
      <c r="A252" s="69" t="s">
        <v>50</v>
      </c>
      <c r="B252" s="75" t="s">
        <v>151</v>
      </c>
      <c r="C252" s="69" t="s">
        <v>136</v>
      </c>
      <c r="D252" s="19" t="s">
        <v>5</v>
      </c>
      <c r="E252" s="20">
        <f>F252+G252+H252</f>
        <v>42736.101000000002</v>
      </c>
      <c r="F252" s="20">
        <f>F256+F254+F255+F260</f>
        <v>14248.119000000001</v>
      </c>
      <c r="G252" s="20">
        <f>G256+G254+G255+G260</f>
        <v>14194.790999999999</v>
      </c>
      <c r="H252" s="20">
        <f>H256+H254+H255+H260</f>
        <v>14293.191000000001</v>
      </c>
    </row>
    <row r="253" spans="1:8" ht="30.75">
      <c r="A253" s="69" t="s">
        <v>34</v>
      </c>
      <c r="B253" s="75"/>
      <c r="C253" s="69"/>
      <c r="D253" s="21" t="s">
        <v>46</v>
      </c>
      <c r="E253" s="20"/>
      <c r="F253" s="22"/>
      <c r="G253" s="22"/>
      <c r="H253" s="22"/>
    </row>
    <row r="254" spans="1:8" ht="25.5" customHeight="1">
      <c r="A254" s="69" t="s">
        <v>35</v>
      </c>
      <c r="B254" s="75"/>
      <c r="C254" s="69"/>
      <c r="D254" s="21" t="s">
        <v>7</v>
      </c>
      <c r="E254" s="20">
        <f t="shared" ref="E254:H255" si="22">F254+G254+H254</f>
        <v>0</v>
      </c>
      <c r="F254" s="20">
        <f t="shared" si="22"/>
        <v>0</v>
      </c>
      <c r="G254" s="20">
        <f t="shared" si="22"/>
        <v>0</v>
      </c>
      <c r="H254" s="20">
        <f t="shared" si="22"/>
        <v>0</v>
      </c>
    </row>
    <row r="255" spans="1:8" ht="18.75" customHeight="1">
      <c r="A255" s="69" t="s">
        <v>36</v>
      </c>
      <c r="B255" s="75"/>
      <c r="C255" s="69"/>
      <c r="D255" s="21" t="s">
        <v>8</v>
      </c>
      <c r="E255" s="20">
        <f t="shared" si="22"/>
        <v>0</v>
      </c>
      <c r="F255" s="20">
        <f t="shared" si="22"/>
        <v>0</v>
      </c>
      <c r="G255" s="20">
        <f t="shared" si="22"/>
        <v>0</v>
      </c>
      <c r="H255" s="20">
        <f t="shared" si="22"/>
        <v>0</v>
      </c>
    </row>
    <row r="256" spans="1:8" ht="31.9" customHeight="1">
      <c r="A256" s="69" t="s">
        <v>37</v>
      </c>
      <c r="B256" s="75"/>
      <c r="C256" s="69"/>
      <c r="D256" s="21" t="s">
        <v>9</v>
      </c>
      <c r="E256" s="20">
        <f>F256+G256+H256</f>
        <v>42736.101000000002</v>
      </c>
      <c r="F256" s="22">
        <f>14306.241-58.122</f>
        <v>14248.119000000001</v>
      </c>
      <c r="G256" s="22">
        <v>14194.790999999999</v>
      </c>
      <c r="H256" s="22">
        <v>14293.191000000001</v>
      </c>
    </row>
    <row r="257" spans="1:8" ht="15.6" customHeight="1">
      <c r="A257" s="69"/>
      <c r="B257" s="75"/>
      <c r="C257" s="63" t="s">
        <v>47</v>
      </c>
      <c r="D257" s="63"/>
      <c r="E257" s="20"/>
      <c r="F257" s="22"/>
      <c r="G257" s="22"/>
      <c r="H257" s="22"/>
    </row>
    <row r="258" spans="1:8" ht="16.350000000000001" customHeight="1">
      <c r="A258" s="69"/>
      <c r="B258" s="75"/>
      <c r="C258" s="62" t="s">
        <v>13</v>
      </c>
      <c r="D258" s="62"/>
      <c r="E258" s="23">
        <f>F258+G258+H258</f>
        <v>36583.313999999998</v>
      </c>
      <c r="F258" s="24">
        <v>12194.438</v>
      </c>
      <c r="G258" s="24">
        <f>F258</f>
        <v>12194.438</v>
      </c>
      <c r="H258" s="24">
        <f>G258</f>
        <v>12194.438</v>
      </c>
    </row>
    <row r="259" spans="1:8" ht="16.350000000000001" customHeight="1">
      <c r="A259" s="69"/>
      <c r="B259" s="75"/>
      <c r="C259" s="62" t="s">
        <v>12</v>
      </c>
      <c r="D259" s="62"/>
      <c r="E259" s="23">
        <f>F259+G259+H259</f>
        <v>665.23799999999994</v>
      </c>
      <c r="F259" s="24">
        <f>279.868-58.122</f>
        <v>221.74599999999998</v>
      </c>
      <c r="G259" s="24">
        <f>F259</f>
        <v>221.74599999999998</v>
      </c>
      <c r="H259" s="24">
        <f>G259</f>
        <v>221.74599999999998</v>
      </c>
    </row>
    <row r="260" spans="1:8" ht="21.6" customHeight="1">
      <c r="A260" s="69" t="s">
        <v>38</v>
      </c>
      <c r="B260" s="75"/>
      <c r="C260" s="18"/>
      <c r="D260" s="21" t="s">
        <v>10</v>
      </c>
      <c r="E260" s="20">
        <f>F260+G260+H260</f>
        <v>0</v>
      </c>
      <c r="F260" s="22">
        <v>0</v>
      </c>
      <c r="G260" s="22">
        <v>0</v>
      </c>
      <c r="H260" s="22">
        <v>0</v>
      </c>
    </row>
    <row r="261" spans="1:8" ht="17.850000000000001" customHeight="1">
      <c r="A261" s="68" t="s">
        <v>51</v>
      </c>
      <c r="B261" s="69" t="s">
        <v>151</v>
      </c>
      <c r="C261" s="69" t="s">
        <v>135</v>
      </c>
      <c r="D261" s="19" t="s">
        <v>5</v>
      </c>
      <c r="E261" s="20">
        <f>F261+G261+H261</f>
        <v>7</v>
      </c>
      <c r="F261" s="20">
        <f>F262+F263+F264+F265+F268</f>
        <v>7</v>
      </c>
      <c r="G261" s="20">
        <f>G262+G263+G264+G265+G268</f>
        <v>0</v>
      </c>
      <c r="H261" s="20">
        <f>H262+H263+H264+H265+H268</f>
        <v>0</v>
      </c>
    </row>
    <row r="262" spans="1:8" ht="30.75">
      <c r="A262" s="68"/>
      <c r="B262" s="69"/>
      <c r="C262" s="69"/>
      <c r="D262" s="21" t="s">
        <v>46</v>
      </c>
      <c r="E262" s="20"/>
      <c r="F262" s="22"/>
      <c r="G262" s="22"/>
      <c r="H262" s="22"/>
    </row>
    <row r="263" spans="1:8" ht="18.75">
      <c r="A263" s="68"/>
      <c r="B263" s="69"/>
      <c r="C263" s="69"/>
      <c r="D263" s="21" t="s">
        <v>7</v>
      </c>
      <c r="E263" s="20">
        <f>F263+G263+H263</f>
        <v>0</v>
      </c>
      <c r="F263" s="22">
        <v>0</v>
      </c>
      <c r="G263" s="22">
        <v>0</v>
      </c>
      <c r="H263" s="22">
        <v>0</v>
      </c>
    </row>
    <row r="264" spans="1:8" ht="18.75">
      <c r="A264" s="68"/>
      <c r="B264" s="69"/>
      <c r="C264" s="69"/>
      <c r="D264" s="21" t="s">
        <v>8</v>
      </c>
      <c r="E264" s="20">
        <f>F264+G264+H264</f>
        <v>0</v>
      </c>
      <c r="F264" s="22">
        <v>0</v>
      </c>
      <c r="G264" s="22">
        <v>0</v>
      </c>
      <c r="H264" s="22">
        <v>0</v>
      </c>
    </row>
    <row r="265" spans="1:8" ht="30.75">
      <c r="A265" s="68"/>
      <c r="B265" s="69"/>
      <c r="C265" s="69"/>
      <c r="D265" s="21" t="s">
        <v>9</v>
      </c>
      <c r="E265" s="20">
        <f>F265+G265+H265</f>
        <v>7</v>
      </c>
      <c r="F265" s="22">
        <v>7</v>
      </c>
      <c r="G265" s="22">
        <v>0</v>
      </c>
      <c r="H265" s="22">
        <v>0</v>
      </c>
    </row>
    <row r="266" spans="1:8" ht="15.6" customHeight="1">
      <c r="A266" s="68"/>
      <c r="B266" s="69"/>
      <c r="C266" s="63" t="s">
        <v>47</v>
      </c>
      <c r="D266" s="63"/>
      <c r="E266" s="20"/>
      <c r="F266" s="22"/>
      <c r="G266" s="22"/>
      <c r="H266" s="22"/>
    </row>
    <row r="267" spans="1:8" ht="33" customHeight="1">
      <c r="A267" s="68"/>
      <c r="B267" s="69"/>
      <c r="C267" s="62" t="s">
        <v>174</v>
      </c>
      <c r="D267" s="62"/>
      <c r="E267" s="23">
        <f>F267+G267+H267</f>
        <v>7</v>
      </c>
      <c r="F267" s="24">
        <v>7</v>
      </c>
      <c r="G267" s="24">
        <v>0</v>
      </c>
      <c r="H267" s="24">
        <v>0</v>
      </c>
    </row>
    <row r="268" spans="1:8" ht="19.149999999999999" customHeight="1">
      <c r="A268" s="68"/>
      <c r="B268" s="69"/>
      <c r="C268" s="25"/>
      <c r="D268" s="21" t="s">
        <v>10</v>
      </c>
      <c r="E268" s="20">
        <f>F268+G268+H268</f>
        <v>0</v>
      </c>
      <c r="F268" s="22">
        <v>0</v>
      </c>
      <c r="G268" s="22">
        <v>0</v>
      </c>
      <c r="H268" s="22">
        <v>0</v>
      </c>
    </row>
    <row r="269" spans="1:8" ht="27.6" customHeight="1">
      <c r="A269" s="69" t="s">
        <v>52</v>
      </c>
      <c r="B269" s="69" t="s">
        <v>151</v>
      </c>
      <c r="C269" s="69" t="s">
        <v>39</v>
      </c>
      <c r="D269" s="19" t="s">
        <v>5</v>
      </c>
      <c r="E269" s="20">
        <f>F269+G269+H269</f>
        <v>0</v>
      </c>
      <c r="F269" s="20">
        <f>F273+F271+F272+F274</f>
        <v>0</v>
      </c>
      <c r="G269" s="20">
        <f>G273+G271+G272+G274</f>
        <v>0</v>
      </c>
      <c r="H269" s="20">
        <f>H273+H271+H272+H274</f>
        <v>0</v>
      </c>
    </row>
    <row r="270" spans="1:8" ht="31.35" customHeight="1">
      <c r="A270" s="69"/>
      <c r="B270" s="69"/>
      <c r="C270" s="69"/>
      <c r="D270" s="21" t="s">
        <v>46</v>
      </c>
      <c r="E270" s="20"/>
      <c r="F270" s="22"/>
      <c r="G270" s="22"/>
      <c r="H270" s="22"/>
    </row>
    <row r="271" spans="1:8" ht="16.350000000000001" customHeight="1">
      <c r="A271" s="69"/>
      <c r="B271" s="69"/>
      <c r="C271" s="69"/>
      <c r="D271" s="21" t="s">
        <v>7</v>
      </c>
      <c r="E271" s="20">
        <f t="shared" ref="E271:H272" si="23">F271+G271+H271</f>
        <v>0</v>
      </c>
      <c r="F271" s="20">
        <f t="shared" si="23"/>
        <v>0</v>
      </c>
      <c r="G271" s="20">
        <f t="shared" si="23"/>
        <v>0</v>
      </c>
      <c r="H271" s="20">
        <f t="shared" si="23"/>
        <v>0</v>
      </c>
    </row>
    <row r="272" spans="1:8" ht="19.350000000000001" customHeight="1">
      <c r="A272" s="69"/>
      <c r="B272" s="69"/>
      <c r="C272" s="69"/>
      <c r="D272" s="21" t="s">
        <v>8</v>
      </c>
      <c r="E272" s="20">
        <f t="shared" si="23"/>
        <v>0</v>
      </c>
      <c r="F272" s="20">
        <f t="shared" si="23"/>
        <v>0</v>
      </c>
      <c r="G272" s="20">
        <f t="shared" si="23"/>
        <v>0</v>
      </c>
      <c r="H272" s="20">
        <f t="shared" si="23"/>
        <v>0</v>
      </c>
    </row>
    <row r="273" spans="1:8" ht="35.450000000000003" customHeight="1">
      <c r="A273" s="69"/>
      <c r="B273" s="69"/>
      <c r="C273" s="69"/>
      <c r="D273" s="21" t="s">
        <v>9</v>
      </c>
      <c r="E273" s="20">
        <f>F273+G273+H273</f>
        <v>0</v>
      </c>
      <c r="F273" s="22">
        <v>0</v>
      </c>
      <c r="G273" s="22">
        <v>0</v>
      </c>
      <c r="H273" s="22">
        <v>0</v>
      </c>
    </row>
    <row r="274" spans="1:8" ht="21.75" customHeight="1">
      <c r="A274" s="69"/>
      <c r="B274" s="69"/>
      <c r="C274" s="69"/>
      <c r="D274" s="21" t="s">
        <v>10</v>
      </c>
      <c r="E274" s="20">
        <f>F274+G274+H274</f>
        <v>0</v>
      </c>
      <c r="F274" s="22">
        <v>0</v>
      </c>
      <c r="G274" s="22">
        <v>0</v>
      </c>
      <c r="H274" s="22">
        <v>0</v>
      </c>
    </row>
    <row r="275" spans="1:8" ht="21.75" customHeight="1">
      <c r="A275" s="73" t="s">
        <v>18</v>
      </c>
      <c r="B275" s="58" t="s">
        <v>152</v>
      </c>
      <c r="C275" s="73" t="s">
        <v>55</v>
      </c>
      <c r="D275" s="19" t="s">
        <v>5</v>
      </c>
      <c r="E275" s="20">
        <f>F275+G275+H275</f>
        <v>21215.590499999998</v>
      </c>
      <c r="F275" s="20">
        <f>F279+F277+F278+F280</f>
        <v>13558.590499999998</v>
      </c>
      <c r="G275" s="20">
        <f>G279+G277+G278+G280</f>
        <v>4071</v>
      </c>
      <c r="H275" s="20">
        <f>H279+H277+H278+H280</f>
        <v>3586</v>
      </c>
    </row>
    <row r="276" spans="1:8" ht="30" customHeight="1">
      <c r="A276" s="73" t="s">
        <v>30</v>
      </c>
      <c r="B276" s="58"/>
      <c r="C276" s="73"/>
      <c r="D276" s="21" t="s">
        <v>46</v>
      </c>
      <c r="E276" s="20"/>
      <c r="F276" s="22"/>
      <c r="G276" s="22"/>
      <c r="H276" s="22"/>
    </row>
    <row r="277" spans="1:8" ht="21.75" customHeight="1">
      <c r="A277" s="73" t="s">
        <v>31</v>
      </c>
      <c r="B277" s="58"/>
      <c r="C277" s="73"/>
      <c r="D277" s="21" t="s">
        <v>7</v>
      </c>
      <c r="E277" s="20">
        <f>F277+G277+H277</f>
        <v>1235</v>
      </c>
      <c r="F277" s="22">
        <f>F289+F309+F333</f>
        <v>1235</v>
      </c>
      <c r="G277" s="22">
        <f>G289+G309+G333</f>
        <v>0</v>
      </c>
      <c r="H277" s="22">
        <f>H289+H309+H333</f>
        <v>0</v>
      </c>
    </row>
    <row r="278" spans="1:8" ht="21.75" customHeight="1">
      <c r="A278" s="73" t="s">
        <v>32</v>
      </c>
      <c r="B278" s="58"/>
      <c r="C278" s="73"/>
      <c r="D278" s="21" t="s">
        <v>8</v>
      </c>
      <c r="E278" s="20">
        <f>F278+G278+H278</f>
        <v>18320.735499999999</v>
      </c>
      <c r="F278" s="22">
        <f>F290+F310+F336+F328+F284</f>
        <v>11448.985499999999</v>
      </c>
      <c r="G278" s="22">
        <f>G290+G310+G336+G328+G284</f>
        <v>3476.25</v>
      </c>
      <c r="H278" s="22">
        <f>H290+H310+H336+H328+H284</f>
        <v>3395.5</v>
      </c>
    </row>
    <row r="279" spans="1:8" ht="32.25" customHeight="1">
      <c r="A279" s="73" t="s">
        <v>33</v>
      </c>
      <c r="B279" s="58"/>
      <c r="C279" s="73"/>
      <c r="D279" s="21" t="s">
        <v>9</v>
      </c>
      <c r="E279" s="20">
        <f>F279+G279+H279</f>
        <v>1659.855</v>
      </c>
      <c r="F279" s="22">
        <f>F298+F316+F339+F285</f>
        <v>874.60500000000002</v>
      </c>
      <c r="G279" s="22">
        <f>G298+G316+G339+G285</f>
        <v>594.75</v>
      </c>
      <c r="H279" s="22">
        <f>H298+H316+H339+H285</f>
        <v>190.5</v>
      </c>
    </row>
    <row r="280" spans="1:8" ht="21.75" customHeight="1">
      <c r="A280" s="73" t="s">
        <v>11</v>
      </c>
      <c r="B280" s="58"/>
      <c r="C280" s="73"/>
      <c r="D280" s="21" t="s">
        <v>10</v>
      </c>
      <c r="E280" s="20">
        <f>F280+G280+H280</f>
        <v>0</v>
      </c>
      <c r="F280" s="22">
        <f>F299+F317+F340+F286</f>
        <v>0</v>
      </c>
      <c r="G280" s="22">
        <f>G292+G312+G336</f>
        <v>0</v>
      </c>
      <c r="H280" s="22">
        <f>H292+H312+H336</f>
        <v>0</v>
      </c>
    </row>
    <row r="281" spans="1:8" ht="20.100000000000001" customHeight="1">
      <c r="A281" s="69" t="s">
        <v>49</v>
      </c>
      <c r="B281" s="68" t="s">
        <v>152</v>
      </c>
      <c r="C281" s="68" t="s">
        <v>127</v>
      </c>
      <c r="D281" s="19" t="s">
        <v>5</v>
      </c>
      <c r="E281" s="20">
        <f>F281+G281+H281</f>
        <v>75</v>
      </c>
      <c r="F281" s="20">
        <f>F285+F283+F284+F286</f>
        <v>25</v>
      </c>
      <c r="G281" s="20">
        <f>G285+G283+G284+G286</f>
        <v>25</v>
      </c>
      <c r="H281" s="20">
        <f>H285+H283+H284+H286</f>
        <v>25</v>
      </c>
    </row>
    <row r="282" spans="1:8" ht="30.75">
      <c r="A282" s="69"/>
      <c r="B282" s="68"/>
      <c r="C282" s="75"/>
      <c r="D282" s="21" t="s">
        <v>46</v>
      </c>
      <c r="E282" s="20"/>
      <c r="F282" s="20"/>
      <c r="G282" s="20"/>
      <c r="H282" s="20"/>
    </row>
    <row r="283" spans="1:8" ht="18.75">
      <c r="A283" s="69"/>
      <c r="B283" s="68"/>
      <c r="C283" s="75"/>
      <c r="D283" s="21" t="s">
        <v>7</v>
      </c>
      <c r="E283" s="20">
        <f t="shared" ref="E283:H284" si="24">F283+G283+H283</f>
        <v>0</v>
      </c>
      <c r="F283" s="20">
        <f t="shared" si="24"/>
        <v>0</v>
      </c>
      <c r="G283" s="20">
        <f t="shared" si="24"/>
        <v>0</v>
      </c>
      <c r="H283" s="20">
        <f t="shared" si="24"/>
        <v>0</v>
      </c>
    </row>
    <row r="284" spans="1:8" ht="18.75">
      <c r="A284" s="69"/>
      <c r="B284" s="68"/>
      <c r="C284" s="75"/>
      <c r="D284" s="21" t="s">
        <v>8</v>
      </c>
      <c r="E284" s="20">
        <f t="shared" si="24"/>
        <v>0</v>
      </c>
      <c r="F284" s="20">
        <f t="shared" si="24"/>
        <v>0</v>
      </c>
      <c r="G284" s="20">
        <f t="shared" si="24"/>
        <v>0</v>
      </c>
      <c r="H284" s="20">
        <f t="shared" si="24"/>
        <v>0</v>
      </c>
    </row>
    <row r="285" spans="1:8" ht="30.75">
      <c r="A285" s="69"/>
      <c r="B285" s="68"/>
      <c r="C285" s="75"/>
      <c r="D285" s="21" t="s">
        <v>9</v>
      </c>
      <c r="E285" s="20">
        <f>F285+G285+H285</f>
        <v>75</v>
      </c>
      <c r="F285" s="22">
        <v>25</v>
      </c>
      <c r="G285" s="22">
        <f>F285</f>
        <v>25</v>
      </c>
      <c r="H285" s="22">
        <f>G285</f>
        <v>25</v>
      </c>
    </row>
    <row r="286" spans="1:8" ht="18.75">
      <c r="A286" s="69"/>
      <c r="B286" s="68"/>
      <c r="C286" s="75"/>
      <c r="D286" s="21" t="s">
        <v>10</v>
      </c>
      <c r="E286" s="20">
        <f>F286+G286+H286</f>
        <v>0</v>
      </c>
      <c r="F286" s="22">
        <v>0</v>
      </c>
      <c r="G286" s="22">
        <v>0</v>
      </c>
      <c r="H286" s="22">
        <v>0</v>
      </c>
    </row>
    <row r="287" spans="1:8" ht="18.600000000000001" customHeight="1">
      <c r="A287" s="68" t="s">
        <v>53</v>
      </c>
      <c r="B287" s="68" t="s">
        <v>152</v>
      </c>
      <c r="C287" s="69" t="s">
        <v>138</v>
      </c>
      <c r="D287" s="19" t="s">
        <v>5</v>
      </c>
      <c r="E287" s="20">
        <f>F287+G287+H287</f>
        <v>17305.390500000001</v>
      </c>
      <c r="F287" s="20">
        <f>F288+F289+F290+F298+F306</f>
        <v>11940.3905</v>
      </c>
      <c r="G287" s="20">
        <f>G288+G289+G290+G298+G306</f>
        <v>2055</v>
      </c>
      <c r="H287" s="20">
        <f>H288+H289+H290+H298+H306</f>
        <v>3310</v>
      </c>
    </row>
    <row r="288" spans="1:8" ht="30.75">
      <c r="A288" s="68"/>
      <c r="B288" s="68"/>
      <c r="C288" s="69"/>
      <c r="D288" s="21" t="s">
        <v>46</v>
      </c>
      <c r="E288" s="20"/>
      <c r="F288" s="22"/>
      <c r="G288" s="22"/>
      <c r="H288" s="22"/>
    </row>
    <row r="289" spans="1:8" ht="18.600000000000001" customHeight="1">
      <c r="A289" s="68"/>
      <c r="B289" s="68"/>
      <c r="C289" s="69"/>
      <c r="D289" s="21" t="s">
        <v>7</v>
      </c>
      <c r="E289" s="20">
        <f>F289+G289+H289</f>
        <v>0</v>
      </c>
      <c r="F289" s="22">
        <v>0</v>
      </c>
      <c r="G289" s="22">
        <v>0</v>
      </c>
      <c r="H289" s="22">
        <v>0</v>
      </c>
    </row>
    <row r="290" spans="1:8" ht="18.75">
      <c r="A290" s="68"/>
      <c r="B290" s="68"/>
      <c r="C290" s="69"/>
      <c r="D290" s="21" t="s">
        <v>8</v>
      </c>
      <c r="E290" s="20">
        <f>F290+G290+H290</f>
        <v>15966.735499999999</v>
      </c>
      <c r="F290" s="22">
        <f>SUM(F292:F297)</f>
        <v>11249.985499999999</v>
      </c>
      <c r="G290" s="22">
        <f>SUM(G292:G297)</f>
        <v>1572.25</v>
      </c>
      <c r="H290" s="22">
        <f>SUM(H292:H297)</f>
        <v>3144.5</v>
      </c>
    </row>
    <row r="291" spans="1:8" ht="18.75">
      <c r="A291" s="68"/>
      <c r="B291" s="68"/>
      <c r="C291" s="63" t="s">
        <v>47</v>
      </c>
      <c r="D291" s="63"/>
      <c r="E291" s="20"/>
      <c r="F291" s="22"/>
      <c r="G291" s="22"/>
      <c r="H291" s="22"/>
    </row>
    <row r="292" spans="1:8" ht="65.45" customHeight="1">
      <c r="A292" s="68"/>
      <c r="B292" s="68"/>
      <c r="C292" s="68" t="s">
        <v>82</v>
      </c>
      <c r="D292" s="68"/>
      <c r="E292" s="20">
        <f t="shared" ref="E292:E298" si="25">F292+G292+H292</f>
        <v>3288.6664900000001</v>
      </c>
      <c r="F292" s="22">
        <v>3288.6664900000001</v>
      </c>
      <c r="G292" s="22">
        <v>0</v>
      </c>
      <c r="H292" s="22">
        <v>0</v>
      </c>
    </row>
    <row r="293" spans="1:8" ht="65.45" customHeight="1">
      <c r="A293" s="68"/>
      <c r="B293" s="68"/>
      <c r="C293" s="68" t="s">
        <v>83</v>
      </c>
      <c r="D293" s="68"/>
      <c r="E293" s="20">
        <f t="shared" si="25"/>
        <v>3819.9974999999999</v>
      </c>
      <c r="F293" s="22">
        <v>3819.9974999999999</v>
      </c>
      <c r="G293" s="22">
        <v>0</v>
      </c>
      <c r="H293" s="22">
        <v>0</v>
      </c>
    </row>
    <row r="294" spans="1:8" ht="65.45" customHeight="1">
      <c r="A294" s="68"/>
      <c r="B294" s="68"/>
      <c r="C294" s="68" t="s">
        <v>84</v>
      </c>
      <c r="D294" s="68"/>
      <c r="E294" s="20">
        <f t="shared" si="25"/>
        <v>4141.3215099999998</v>
      </c>
      <c r="F294" s="22">
        <v>4141.3215099999998</v>
      </c>
      <c r="G294" s="22">
        <v>0</v>
      </c>
      <c r="H294" s="22">
        <v>0</v>
      </c>
    </row>
    <row r="295" spans="1:8" ht="65.45" customHeight="1">
      <c r="A295" s="68"/>
      <c r="B295" s="68"/>
      <c r="C295" s="68" t="s">
        <v>81</v>
      </c>
      <c r="D295" s="68"/>
      <c r="E295" s="20">
        <f t="shared" si="25"/>
        <v>1572.25</v>
      </c>
      <c r="F295" s="22">
        <v>0</v>
      </c>
      <c r="G295" s="22">
        <v>0</v>
      </c>
      <c r="H295" s="22">
        <v>1572.25</v>
      </c>
    </row>
    <row r="296" spans="1:8" ht="65.45" customHeight="1">
      <c r="A296" s="68"/>
      <c r="B296" s="68"/>
      <c r="C296" s="68" t="s">
        <v>79</v>
      </c>
      <c r="D296" s="68"/>
      <c r="E296" s="20">
        <f t="shared" si="25"/>
        <v>1572.25</v>
      </c>
      <c r="F296" s="22">
        <v>0</v>
      </c>
      <c r="G296" s="22">
        <v>1572.25</v>
      </c>
      <c r="H296" s="22">
        <v>0</v>
      </c>
    </row>
    <row r="297" spans="1:8" ht="65.45" customHeight="1">
      <c r="A297" s="68"/>
      <c r="B297" s="68"/>
      <c r="C297" s="68" t="s">
        <v>80</v>
      </c>
      <c r="D297" s="68"/>
      <c r="E297" s="20">
        <f t="shared" si="25"/>
        <v>1572.25</v>
      </c>
      <c r="F297" s="22">
        <v>0</v>
      </c>
      <c r="G297" s="22">
        <v>0</v>
      </c>
      <c r="H297" s="22">
        <v>1572.25</v>
      </c>
    </row>
    <row r="298" spans="1:8" ht="30.75">
      <c r="A298" s="68"/>
      <c r="B298" s="68"/>
      <c r="C298" s="12"/>
      <c r="D298" s="21" t="s">
        <v>9</v>
      </c>
      <c r="E298" s="20">
        <f t="shared" si="25"/>
        <v>1338.655</v>
      </c>
      <c r="F298" s="22">
        <f>SUM(F299:F305)</f>
        <v>690.40499999999997</v>
      </c>
      <c r="G298" s="22">
        <f>SUM(G299:G305)</f>
        <v>482.75</v>
      </c>
      <c r="H298" s="22">
        <f>SUM(H299:H305)</f>
        <v>165.5</v>
      </c>
    </row>
    <row r="299" spans="1:8" ht="18.75">
      <c r="A299" s="68"/>
      <c r="B299" s="68"/>
      <c r="C299" s="63" t="s">
        <v>47</v>
      </c>
      <c r="D299" s="63"/>
      <c r="E299" s="20"/>
      <c r="F299" s="22"/>
      <c r="G299" s="22"/>
      <c r="H299" s="22"/>
    </row>
    <row r="300" spans="1:8" ht="65.45" customHeight="1">
      <c r="A300" s="68"/>
      <c r="B300" s="68"/>
      <c r="C300" s="68" t="s">
        <v>82</v>
      </c>
      <c r="D300" s="68"/>
      <c r="E300" s="20">
        <f t="shared" ref="E300:E305" si="26">F300+G300+H300</f>
        <v>173.08799999999999</v>
      </c>
      <c r="F300" s="22">
        <v>173.08799999999999</v>
      </c>
      <c r="G300" s="22">
        <v>0</v>
      </c>
      <c r="H300" s="22">
        <v>0</v>
      </c>
    </row>
    <row r="301" spans="1:8" ht="65.45" customHeight="1">
      <c r="A301" s="68"/>
      <c r="B301" s="68"/>
      <c r="C301" s="68" t="s">
        <v>83</v>
      </c>
      <c r="D301" s="68"/>
      <c r="E301" s="20">
        <f t="shared" si="26"/>
        <v>201.05199999999999</v>
      </c>
      <c r="F301" s="22">
        <v>201.05199999999999</v>
      </c>
      <c r="G301" s="22">
        <v>0</v>
      </c>
      <c r="H301" s="22">
        <v>0</v>
      </c>
    </row>
    <row r="302" spans="1:8" ht="65.45" customHeight="1">
      <c r="A302" s="68"/>
      <c r="B302" s="68"/>
      <c r="C302" s="68" t="s">
        <v>84</v>
      </c>
      <c r="D302" s="68"/>
      <c r="E302" s="20">
        <f t="shared" si="26"/>
        <v>217.965</v>
      </c>
      <c r="F302" s="22">
        <v>217.965</v>
      </c>
      <c r="G302" s="22">
        <v>0</v>
      </c>
      <c r="H302" s="22">
        <v>0</v>
      </c>
    </row>
    <row r="303" spans="1:8" ht="65.45" customHeight="1">
      <c r="A303" s="68"/>
      <c r="B303" s="68"/>
      <c r="C303" s="68" t="s">
        <v>81</v>
      </c>
      <c r="D303" s="68"/>
      <c r="E303" s="20">
        <f t="shared" si="26"/>
        <v>282.75</v>
      </c>
      <c r="F303" s="22">
        <v>0</v>
      </c>
      <c r="G303" s="22">
        <v>200</v>
      </c>
      <c r="H303" s="22">
        <v>82.75</v>
      </c>
    </row>
    <row r="304" spans="1:8" ht="65.45" customHeight="1">
      <c r="A304" s="68"/>
      <c r="B304" s="68"/>
      <c r="C304" s="68" t="s">
        <v>79</v>
      </c>
      <c r="D304" s="68"/>
      <c r="E304" s="20">
        <f t="shared" si="26"/>
        <v>181.05</v>
      </c>
      <c r="F304" s="22">
        <f>200-101.7</f>
        <v>98.3</v>
      </c>
      <c r="G304" s="22">
        <v>82.75</v>
      </c>
      <c r="H304" s="22">
        <v>0</v>
      </c>
    </row>
    <row r="305" spans="1:8" ht="65.45" customHeight="1">
      <c r="A305" s="68"/>
      <c r="B305" s="68"/>
      <c r="C305" s="68" t="s">
        <v>80</v>
      </c>
      <c r="D305" s="68"/>
      <c r="E305" s="20">
        <f t="shared" si="26"/>
        <v>282.75</v>
      </c>
      <c r="F305" s="22">
        <v>0</v>
      </c>
      <c r="G305" s="22">
        <v>200</v>
      </c>
      <c r="H305" s="22">
        <v>82.75</v>
      </c>
    </row>
    <row r="306" spans="1:8" ht="18.75">
      <c r="A306" s="68"/>
      <c r="B306" s="68"/>
      <c r="C306" s="12"/>
      <c r="D306" s="21" t="s">
        <v>10</v>
      </c>
      <c r="E306" s="20">
        <f t="shared" ref="E306:E346" si="27">F306+G306+H306</f>
        <v>0</v>
      </c>
      <c r="F306" s="22">
        <v>0</v>
      </c>
      <c r="G306" s="22">
        <v>0</v>
      </c>
      <c r="H306" s="22">
        <v>0</v>
      </c>
    </row>
    <row r="307" spans="1:8" ht="18.600000000000001" customHeight="1">
      <c r="A307" s="68" t="s">
        <v>61</v>
      </c>
      <c r="B307" s="68" t="s">
        <v>152</v>
      </c>
      <c r="C307" s="73" t="s">
        <v>137</v>
      </c>
      <c r="D307" s="19" t="s">
        <v>5</v>
      </c>
      <c r="E307" s="20">
        <f t="shared" si="27"/>
        <v>1899.2</v>
      </c>
      <c r="F307" s="20">
        <f>F308+F309+F310+F316+F324</f>
        <v>159.19999999999999</v>
      </c>
      <c r="G307" s="20">
        <f>G308+G309+G310+G316+G324</f>
        <v>1740</v>
      </c>
      <c r="H307" s="20">
        <f>H308+H309+H310+H316+H324</f>
        <v>0</v>
      </c>
    </row>
    <row r="308" spans="1:8" ht="30.75">
      <c r="A308" s="68"/>
      <c r="B308" s="68"/>
      <c r="C308" s="73"/>
      <c r="D308" s="21" t="s">
        <v>46</v>
      </c>
      <c r="E308" s="20"/>
      <c r="F308" s="22"/>
      <c r="G308" s="22"/>
      <c r="H308" s="22"/>
    </row>
    <row r="309" spans="1:8" ht="18.600000000000001" customHeight="1">
      <c r="A309" s="68"/>
      <c r="B309" s="68"/>
      <c r="C309" s="73"/>
      <c r="D309" s="21" t="s">
        <v>7</v>
      </c>
      <c r="E309" s="20">
        <f t="shared" si="27"/>
        <v>0</v>
      </c>
      <c r="F309" s="22">
        <v>0</v>
      </c>
      <c r="G309" s="22">
        <v>0</v>
      </c>
      <c r="H309" s="22">
        <v>0</v>
      </c>
    </row>
    <row r="310" spans="1:8" ht="18.75">
      <c r="A310" s="68"/>
      <c r="B310" s="68"/>
      <c r="C310" s="73"/>
      <c r="D310" s="21" t="s">
        <v>8</v>
      </c>
      <c r="E310" s="20">
        <f t="shared" si="27"/>
        <v>1653</v>
      </c>
      <c r="F310" s="22">
        <f>SUM(F312:F315)</f>
        <v>0</v>
      </c>
      <c r="G310" s="22">
        <f>SUM(G312:G315)</f>
        <v>1653</v>
      </c>
      <c r="H310" s="22">
        <f>SUM(H312:H315)</f>
        <v>0</v>
      </c>
    </row>
    <row r="311" spans="1:8" ht="18.75">
      <c r="A311" s="68"/>
      <c r="B311" s="68"/>
      <c r="C311" s="63" t="s">
        <v>47</v>
      </c>
      <c r="D311" s="63"/>
      <c r="E311" s="20"/>
      <c r="F311" s="22"/>
      <c r="G311" s="22"/>
      <c r="H311" s="22"/>
    </row>
    <row r="312" spans="1:8" ht="46.15" customHeight="1">
      <c r="A312" s="68"/>
      <c r="B312" s="68"/>
      <c r="C312" s="68" t="s">
        <v>88</v>
      </c>
      <c r="D312" s="68"/>
      <c r="E312" s="20">
        <f t="shared" si="27"/>
        <v>0</v>
      </c>
      <c r="F312" s="22">
        <v>0</v>
      </c>
      <c r="G312" s="22">
        <v>0</v>
      </c>
      <c r="H312" s="22">
        <v>0</v>
      </c>
    </row>
    <row r="313" spans="1:8" ht="46.15" customHeight="1">
      <c r="A313" s="68"/>
      <c r="B313" s="68"/>
      <c r="C313" s="68" t="s">
        <v>89</v>
      </c>
      <c r="D313" s="68"/>
      <c r="E313" s="20">
        <f t="shared" si="27"/>
        <v>0</v>
      </c>
      <c r="F313" s="22">
        <v>0</v>
      </c>
      <c r="G313" s="22">
        <v>0</v>
      </c>
      <c r="H313" s="22">
        <v>0</v>
      </c>
    </row>
    <row r="314" spans="1:8" ht="46.15" customHeight="1">
      <c r="A314" s="68"/>
      <c r="B314" s="68"/>
      <c r="C314" s="68" t="s">
        <v>85</v>
      </c>
      <c r="D314" s="68"/>
      <c r="E314" s="20">
        <f t="shared" si="27"/>
        <v>826.5</v>
      </c>
      <c r="F314" s="22">
        <v>0</v>
      </c>
      <c r="G314" s="22">
        <v>826.5</v>
      </c>
      <c r="H314" s="22">
        <v>0</v>
      </c>
    </row>
    <row r="315" spans="1:8" ht="51.6" customHeight="1">
      <c r="A315" s="68"/>
      <c r="B315" s="68"/>
      <c r="C315" s="68" t="s">
        <v>86</v>
      </c>
      <c r="D315" s="68"/>
      <c r="E315" s="20">
        <f t="shared" si="27"/>
        <v>826.5</v>
      </c>
      <c r="F315" s="22">
        <v>0</v>
      </c>
      <c r="G315" s="22">
        <v>826.5</v>
      </c>
      <c r="H315" s="22">
        <v>0</v>
      </c>
    </row>
    <row r="316" spans="1:8" ht="30.75">
      <c r="A316" s="68"/>
      <c r="B316" s="68"/>
      <c r="C316" s="12"/>
      <c r="D316" s="21" t="s">
        <v>9</v>
      </c>
      <c r="E316" s="20">
        <f t="shared" si="27"/>
        <v>246.2</v>
      </c>
      <c r="F316" s="22">
        <f>SUM(F318:F323)</f>
        <v>159.19999999999999</v>
      </c>
      <c r="G316" s="22">
        <f>SUM(G318:G323)</f>
        <v>87</v>
      </c>
      <c r="H316" s="22">
        <f>SUM(H318:H323)</f>
        <v>0</v>
      </c>
    </row>
    <row r="317" spans="1:8" ht="18.75">
      <c r="A317" s="68"/>
      <c r="B317" s="68"/>
      <c r="C317" s="63" t="s">
        <v>47</v>
      </c>
      <c r="D317" s="63"/>
      <c r="E317" s="20"/>
      <c r="F317" s="22"/>
      <c r="G317" s="22"/>
      <c r="H317" s="22"/>
    </row>
    <row r="318" spans="1:8" ht="46.15" customHeight="1">
      <c r="A318" s="68"/>
      <c r="B318" s="68"/>
      <c r="C318" s="68" t="s">
        <v>88</v>
      </c>
      <c r="D318" s="68"/>
      <c r="E318" s="20">
        <f t="shared" si="27"/>
        <v>0</v>
      </c>
      <c r="F318" s="22">
        <v>0</v>
      </c>
      <c r="G318" s="22">
        <v>0</v>
      </c>
      <c r="H318" s="22">
        <v>0</v>
      </c>
    </row>
    <row r="319" spans="1:8" ht="33" customHeight="1">
      <c r="A319" s="68"/>
      <c r="B319" s="68"/>
      <c r="C319" s="68" t="s">
        <v>89</v>
      </c>
      <c r="D319" s="68"/>
      <c r="E319" s="20">
        <f t="shared" si="27"/>
        <v>0</v>
      </c>
      <c r="F319" s="22">
        <v>0</v>
      </c>
      <c r="G319" s="22">
        <v>0</v>
      </c>
      <c r="H319" s="22">
        <v>0</v>
      </c>
    </row>
    <row r="320" spans="1:8" ht="46.15" customHeight="1">
      <c r="A320" s="68"/>
      <c r="B320" s="68"/>
      <c r="C320" s="68" t="s">
        <v>87</v>
      </c>
      <c r="D320" s="68"/>
      <c r="E320" s="20">
        <f t="shared" si="27"/>
        <v>0</v>
      </c>
      <c r="F320" s="22">
        <v>0</v>
      </c>
      <c r="G320" s="22">
        <v>0</v>
      </c>
      <c r="H320" s="22">
        <v>0</v>
      </c>
    </row>
    <row r="321" spans="1:8" ht="46.15" customHeight="1">
      <c r="A321" s="68"/>
      <c r="B321" s="68"/>
      <c r="C321" s="68" t="s">
        <v>85</v>
      </c>
      <c r="D321" s="68"/>
      <c r="E321" s="20">
        <f t="shared" si="27"/>
        <v>123.1</v>
      </c>
      <c r="F321" s="22">
        <f>180-100.4</f>
        <v>79.599999999999994</v>
      </c>
      <c r="G321" s="22">
        <v>43.5</v>
      </c>
      <c r="H321" s="22">
        <v>0</v>
      </c>
    </row>
    <row r="322" spans="1:8" ht="51.6" customHeight="1">
      <c r="A322" s="68"/>
      <c r="B322" s="68"/>
      <c r="C322" s="68" t="s">
        <v>86</v>
      </c>
      <c r="D322" s="68"/>
      <c r="E322" s="20">
        <f t="shared" si="27"/>
        <v>123.1</v>
      </c>
      <c r="F322" s="22">
        <f>180-100.4</f>
        <v>79.599999999999994</v>
      </c>
      <c r="G322" s="22">
        <v>43.5</v>
      </c>
      <c r="H322" s="22">
        <v>0</v>
      </c>
    </row>
    <row r="323" spans="1:8" ht="61.15" customHeight="1">
      <c r="A323" s="68"/>
      <c r="B323" s="68"/>
      <c r="C323" s="68" t="s">
        <v>100</v>
      </c>
      <c r="D323" s="68"/>
      <c r="E323" s="20">
        <f t="shared" si="27"/>
        <v>0</v>
      </c>
      <c r="F323" s="22">
        <v>0</v>
      </c>
      <c r="G323" s="22">
        <v>0</v>
      </c>
      <c r="H323" s="22">
        <v>0</v>
      </c>
    </row>
    <row r="324" spans="1:8" ht="18.75">
      <c r="A324" s="68"/>
      <c r="B324" s="68"/>
      <c r="C324" s="12"/>
      <c r="D324" s="21" t="s">
        <v>10</v>
      </c>
      <c r="E324" s="20">
        <f t="shared" si="27"/>
        <v>0</v>
      </c>
      <c r="F324" s="22">
        <v>0</v>
      </c>
      <c r="G324" s="22">
        <v>0</v>
      </c>
      <c r="H324" s="22">
        <v>0</v>
      </c>
    </row>
    <row r="325" spans="1:8" s="8" customFormat="1" ht="20.100000000000001" customHeight="1">
      <c r="A325" s="83" t="s">
        <v>69</v>
      </c>
      <c r="B325" s="68" t="s">
        <v>152</v>
      </c>
      <c r="C325" s="82" t="s">
        <v>125</v>
      </c>
      <c r="D325" s="32" t="s">
        <v>5</v>
      </c>
      <c r="E325" s="20">
        <f>F325+G325+H325</f>
        <v>636</v>
      </c>
      <c r="F325" s="20">
        <f>F329+F327+F328+F330</f>
        <v>134</v>
      </c>
      <c r="G325" s="20">
        <f>G329+G327+G328+G330</f>
        <v>251</v>
      </c>
      <c r="H325" s="20">
        <f>H329+H327+H328+H330</f>
        <v>251</v>
      </c>
    </row>
    <row r="326" spans="1:8" s="8" customFormat="1" ht="30.75">
      <c r="A326" s="83"/>
      <c r="B326" s="68"/>
      <c r="C326" s="84"/>
      <c r="D326" s="33" t="s">
        <v>46</v>
      </c>
      <c r="E326" s="20"/>
      <c r="F326" s="20"/>
      <c r="G326" s="20"/>
      <c r="H326" s="20"/>
    </row>
    <row r="327" spans="1:8" s="8" customFormat="1" ht="18.75">
      <c r="A327" s="83"/>
      <c r="B327" s="68"/>
      <c r="C327" s="84"/>
      <c r="D327" s="33" t="s">
        <v>7</v>
      </c>
      <c r="E327" s="20">
        <f>F327+G327+H327</f>
        <v>0</v>
      </c>
      <c r="F327" s="20">
        <f>G327+H327+I327</f>
        <v>0</v>
      </c>
      <c r="G327" s="20">
        <f>H327+I327+J327</f>
        <v>0</v>
      </c>
      <c r="H327" s="20">
        <f>I327+J327+K327</f>
        <v>0</v>
      </c>
    </row>
    <row r="328" spans="1:8" s="8" customFormat="1" ht="30.6" customHeight="1">
      <c r="A328" s="83"/>
      <c r="B328" s="68"/>
      <c r="C328" s="84"/>
      <c r="D328" s="33" t="s">
        <v>8</v>
      </c>
      <c r="E328" s="20">
        <f>F328+G328+H328</f>
        <v>636</v>
      </c>
      <c r="F328" s="20">
        <v>134</v>
      </c>
      <c r="G328" s="20">
        <v>251</v>
      </c>
      <c r="H328" s="20">
        <v>251</v>
      </c>
    </row>
    <row r="329" spans="1:8" s="8" customFormat="1" ht="30.75">
      <c r="A329" s="83"/>
      <c r="B329" s="68"/>
      <c r="C329" s="84"/>
      <c r="D329" s="33" t="s">
        <v>9</v>
      </c>
      <c r="E329" s="20">
        <f>F329+G329+H329</f>
        <v>0</v>
      </c>
      <c r="F329" s="20">
        <f t="shared" ref="F329:H330" si="28">G329+H329+I329</f>
        <v>0</v>
      </c>
      <c r="G329" s="20">
        <f t="shared" si="28"/>
        <v>0</v>
      </c>
      <c r="H329" s="20">
        <f t="shared" si="28"/>
        <v>0</v>
      </c>
    </row>
    <row r="330" spans="1:8" s="8" customFormat="1" ht="21.6" customHeight="1">
      <c r="A330" s="83"/>
      <c r="B330" s="68"/>
      <c r="C330" s="84"/>
      <c r="D330" s="33" t="s">
        <v>10</v>
      </c>
      <c r="E330" s="20">
        <f>F330+G330+H330</f>
        <v>0</v>
      </c>
      <c r="F330" s="20">
        <f t="shared" si="28"/>
        <v>0</v>
      </c>
      <c r="G330" s="20">
        <f t="shared" si="28"/>
        <v>0</v>
      </c>
      <c r="H330" s="20">
        <f t="shared" si="28"/>
        <v>0</v>
      </c>
    </row>
    <row r="331" spans="1:8" s="8" customFormat="1" ht="97.15" customHeight="1">
      <c r="A331" s="77" t="s">
        <v>126</v>
      </c>
      <c r="B331" s="77" t="s">
        <v>152</v>
      </c>
      <c r="C331" s="83" t="s">
        <v>139</v>
      </c>
      <c r="D331" s="32" t="s">
        <v>5</v>
      </c>
      <c r="E331" s="20">
        <f t="shared" si="27"/>
        <v>1300</v>
      </c>
      <c r="F331" s="20">
        <f>F332+F333+F336+F339+F345</f>
        <v>1300</v>
      </c>
      <c r="G331" s="20">
        <f>G332+G333+G336+G339+G345</f>
        <v>0</v>
      </c>
      <c r="H331" s="20">
        <f>H332+H333+H336+H339+H345</f>
        <v>0</v>
      </c>
    </row>
    <row r="332" spans="1:8" s="8" customFormat="1" ht="66" customHeight="1">
      <c r="A332" s="77"/>
      <c r="B332" s="77"/>
      <c r="C332" s="83"/>
      <c r="D332" s="33" t="s">
        <v>46</v>
      </c>
      <c r="E332" s="20">
        <f t="shared" si="27"/>
        <v>0</v>
      </c>
      <c r="F332" s="20">
        <f>G332+H332+I332</f>
        <v>0</v>
      </c>
      <c r="G332" s="20">
        <f>H332+I332+J332</f>
        <v>0</v>
      </c>
      <c r="H332" s="20">
        <f>I332+J332+K332</f>
        <v>0</v>
      </c>
    </row>
    <row r="333" spans="1:8" s="8" customFormat="1" ht="68.45" customHeight="1">
      <c r="A333" s="77"/>
      <c r="B333" s="77"/>
      <c r="C333" s="83"/>
      <c r="D333" s="33" t="s">
        <v>7</v>
      </c>
      <c r="E333" s="20">
        <f t="shared" si="27"/>
        <v>1235</v>
      </c>
      <c r="F333" s="22">
        <f>F335</f>
        <v>1235</v>
      </c>
      <c r="G333" s="22">
        <v>0</v>
      </c>
      <c r="H333" s="22">
        <v>0</v>
      </c>
    </row>
    <row r="334" spans="1:8" s="8" customFormat="1" ht="18.75">
      <c r="A334" s="77"/>
      <c r="B334" s="77"/>
      <c r="C334" s="77" t="s">
        <v>47</v>
      </c>
      <c r="D334" s="77"/>
      <c r="E334" s="20"/>
      <c r="F334" s="22"/>
      <c r="G334" s="22"/>
      <c r="H334" s="22"/>
    </row>
    <row r="335" spans="1:8" s="9" customFormat="1" ht="61.9" customHeight="1">
      <c r="A335" s="77"/>
      <c r="B335" s="77"/>
      <c r="C335" s="78" t="s">
        <v>78</v>
      </c>
      <c r="D335" s="78"/>
      <c r="E335" s="28">
        <f>F335+G335+H335</f>
        <v>1235</v>
      </c>
      <c r="F335" s="29">
        <f>1300-65</f>
        <v>1235</v>
      </c>
      <c r="G335" s="29">
        <v>0</v>
      </c>
      <c r="H335" s="29">
        <v>0</v>
      </c>
    </row>
    <row r="336" spans="1:8" s="8" customFormat="1" ht="23.45" customHeight="1">
      <c r="A336" s="77"/>
      <c r="B336" s="77"/>
      <c r="C336" s="34"/>
      <c r="D336" s="33" t="s">
        <v>8</v>
      </c>
      <c r="E336" s="20">
        <f t="shared" si="27"/>
        <v>65</v>
      </c>
      <c r="F336" s="22">
        <f>F338</f>
        <v>65</v>
      </c>
      <c r="G336" s="22">
        <f>G335</f>
        <v>0</v>
      </c>
      <c r="H336" s="22">
        <f>H335</f>
        <v>0</v>
      </c>
    </row>
    <row r="337" spans="1:8" s="8" customFormat="1" ht="18.75">
      <c r="A337" s="77"/>
      <c r="B337" s="77"/>
      <c r="C337" s="77" t="s">
        <v>47</v>
      </c>
      <c r="D337" s="77"/>
      <c r="E337" s="20"/>
      <c r="F337" s="22"/>
      <c r="G337" s="22"/>
      <c r="H337" s="22"/>
    </row>
    <row r="338" spans="1:8" s="9" customFormat="1" ht="61.9" customHeight="1">
      <c r="A338" s="77"/>
      <c r="B338" s="77"/>
      <c r="C338" s="78" t="s">
        <v>78</v>
      </c>
      <c r="D338" s="78"/>
      <c r="E338" s="28">
        <f>F338+G338+H338</f>
        <v>65</v>
      </c>
      <c r="F338" s="29">
        <v>65</v>
      </c>
      <c r="G338" s="29">
        <v>0</v>
      </c>
      <c r="H338" s="29">
        <v>0</v>
      </c>
    </row>
    <row r="339" spans="1:8" s="8" customFormat="1" ht="30.75">
      <c r="A339" s="77"/>
      <c r="B339" s="77"/>
      <c r="C339" s="35"/>
      <c r="D339" s="33" t="s">
        <v>9</v>
      </c>
      <c r="E339" s="20">
        <f t="shared" si="27"/>
        <v>0</v>
      </c>
      <c r="F339" s="22">
        <f>F341+F342+F344</f>
        <v>0</v>
      </c>
      <c r="G339" s="22">
        <f>G341+G342+G344</f>
        <v>0</v>
      </c>
      <c r="H339" s="22">
        <f>H341+H342+H344</f>
        <v>0</v>
      </c>
    </row>
    <row r="340" spans="1:8" s="8" customFormat="1" ht="18" hidden="1" customHeight="1" outlineLevel="1">
      <c r="A340" s="77"/>
      <c r="B340" s="77"/>
      <c r="C340" s="77" t="s">
        <v>47</v>
      </c>
      <c r="D340" s="77"/>
      <c r="E340" s="20"/>
      <c r="F340" s="22"/>
      <c r="G340" s="22"/>
      <c r="H340" s="22"/>
    </row>
    <row r="341" spans="1:8" s="9" customFormat="1" ht="49.9" hidden="1" customHeight="1" outlineLevel="1">
      <c r="A341" s="77"/>
      <c r="B341" s="77"/>
      <c r="C341" s="78" t="s">
        <v>78</v>
      </c>
      <c r="D341" s="78"/>
      <c r="E341" s="28">
        <f t="shared" si="27"/>
        <v>0</v>
      </c>
      <c r="F341" s="29">
        <v>0</v>
      </c>
      <c r="G341" s="29">
        <v>0</v>
      </c>
      <c r="H341" s="29">
        <v>0</v>
      </c>
    </row>
    <row r="342" spans="1:8" s="9" customFormat="1" ht="63.6" hidden="1" customHeight="1" outlineLevel="1">
      <c r="A342" s="77"/>
      <c r="B342" s="77"/>
      <c r="C342" s="78" t="s">
        <v>101</v>
      </c>
      <c r="D342" s="78"/>
      <c r="E342" s="28">
        <f t="shared" si="27"/>
        <v>0</v>
      </c>
      <c r="F342" s="29">
        <v>0</v>
      </c>
      <c r="G342" s="29">
        <v>0</v>
      </c>
      <c r="H342" s="29">
        <v>0</v>
      </c>
    </row>
    <row r="343" spans="1:8" s="9" customFormat="1" ht="66.599999999999994" hidden="1" customHeight="1" outlineLevel="1">
      <c r="A343" s="77"/>
      <c r="B343" s="77"/>
      <c r="C343" s="78" t="s">
        <v>111</v>
      </c>
      <c r="D343" s="78"/>
      <c r="E343" s="28">
        <f t="shared" si="27"/>
        <v>0</v>
      </c>
      <c r="F343" s="29">
        <v>0</v>
      </c>
      <c r="G343" s="29">
        <v>0</v>
      </c>
      <c r="H343" s="29">
        <v>0</v>
      </c>
    </row>
    <row r="344" spans="1:8" s="9" customFormat="1" ht="66.599999999999994" hidden="1" customHeight="1" outlineLevel="1">
      <c r="A344" s="77"/>
      <c r="B344" s="77"/>
      <c r="C344" s="78" t="s">
        <v>119</v>
      </c>
      <c r="D344" s="78"/>
      <c r="E344" s="28">
        <f t="shared" si="27"/>
        <v>0</v>
      </c>
      <c r="F344" s="29">
        <v>0</v>
      </c>
      <c r="G344" s="29">
        <v>0</v>
      </c>
      <c r="H344" s="29">
        <v>0</v>
      </c>
    </row>
    <row r="345" spans="1:8" s="8" customFormat="1" ht="21" customHeight="1" collapsed="1">
      <c r="A345" s="77"/>
      <c r="B345" s="77"/>
      <c r="C345" s="35"/>
      <c r="D345" s="33" t="s">
        <v>10</v>
      </c>
      <c r="E345" s="20">
        <f t="shared" si="27"/>
        <v>0</v>
      </c>
      <c r="F345" s="22">
        <v>0</v>
      </c>
      <c r="G345" s="22">
        <v>0</v>
      </c>
      <c r="H345" s="22">
        <v>0</v>
      </c>
    </row>
    <row r="346" spans="1:8" s="8" customFormat="1" ht="20.100000000000001" customHeight="1">
      <c r="A346" s="81" t="s">
        <v>40</v>
      </c>
      <c r="B346" s="80" t="s">
        <v>153</v>
      </c>
      <c r="C346" s="81" t="s">
        <v>95</v>
      </c>
      <c r="D346" s="32" t="s">
        <v>5</v>
      </c>
      <c r="E346" s="20">
        <f t="shared" si="27"/>
        <v>5472.5820000000003</v>
      </c>
      <c r="F346" s="20">
        <f>F350+F348+F349+F351</f>
        <v>1521.4559999999999</v>
      </c>
      <c r="G346" s="20">
        <f>G350+G348+G349+G351</f>
        <v>1975.5630000000001</v>
      </c>
      <c r="H346" s="20">
        <f>H350+H348+H349+H351</f>
        <v>1975.5630000000001</v>
      </c>
    </row>
    <row r="347" spans="1:8" s="8" customFormat="1" ht="30.75">
      <c r="A347" s="81"/>
      <c r="B347" s="80"/>
      <c r="C347" s="81"/>
      <c r="D347" s="33" t="s">
        <v>46</v>
      </c>
      <c r="E347" s="20"/>
      <c r="F347" s="22"/>
      <c r="G347" s="22"/>
      <c r="H347" s="22"/>
    </row>
    <row r="348" spans="1:8" s="8" customFormat="1" ht="18" customHeight="1">
      <c r="A348" s="81"/>
      <c r="B348" s="80"/>
      <c r="C348" s="81"/>
      <c r="D348" s="33" t="s">
        <v>7</v>
      </c>
      <c r="E348" s="20">
        <f>F348+G348+H348</f>
        <v>0</v>
      </c>
      <c r="F348" s="20">
        <f t="shared" ref="F348:H351" si="29">F354+F372</f>
        <v>0</v>
      </c>
      <c r="G348" s="20">
        <f t="shared" si="29"/>
        <v>0</v>
      </c>
      <c r="H348" s="20">
        <f t="shared" si="29"/>
        <v>0</v>
      </c>
    </row>
    <row r="349" spans="1:8" s="8" customFormat="1" ht="18.75" customHeight="1">
      <c r="A349" s="81"/>
      <c r="B349" s="80"/>
      <c r="C349" s="81"/>
      <c r="D349" s="33" t="s">
        <v>8</v>
      </c>
      <c r="E349" s="20">
        <f>F349+G349+H349</f>
        <v>0</v>
      </c>
      <c r="F349" s="20">
        <f t="shared" si="29"/>
        <v>0</v>
      </c>
      <c r="G349" s="20">
        <f t="shared" si="29"/>
        <v>0</v>
      </c>
      <c r="H349" s="20">
        <f t="shared" si="29"/>
        <v>0</v>
      </c>
    </row>
    <row r="350" spans="1:8" s="8" customFormat="1" ht="33.6" customHeight="1">
      <c r="A350" s="81"/>
      <c r="B350" s="80"/>
      <c r="C350" s="81"/>
      <c r="D350" s="33" t="s">
        <v>9</v>
      </c>
      <c r="E350" s="20">
        <f>F350+G350+H350</f>
        <v>3093.6419999999998</v>
      </c>
      <c r="F350" s="20">
        <f t="shared" si="29"/>
        <v>728.47599999999989</v>
      </c>
      <c r="G350" s="20">
        <f t="shared" si="29"/>
        <v>1182.5830000000001</v>
      </c>
      <c r="H350" s="20">
        <f t="shared" si="29"/>
        <v>1182.5830000000001</v>
      </c>
    </row>
    <row r="351" spans="1:8" s="8" customFormat="1" ht="19.5" customHeight="1">
      <c r="A351" s="81"/>
      <c r="B351" s="80"/>
      <c r="C351" s="81"/>
      <c r="D351" s="33" t="s">
        <v>10</v>
      </c>
      <c r="E351" s="20">
        <f>F351+G351+H351</f>
        <v>2378.94</v>
      </c>
      <c r="F351" s="20">
        <f t="shared" si="29"/>
        <v>792.98</v>
      </c>
      <c r="G351" s="20">
        <f t="shared" si="29"/>
        <v>792.98</v>
      </c>
      <c r="H351" s="20">
        <f t="shared" si="29"/>
        <v>792.98</v>
      </c>
    </row>
    <row r="352" spans="1:8" s="8" customFormat="1" ht="21.6" customHeight="1">
      <c r="A352" s="79" t="s">
        <v>11</v>
      </c>
      <c r="B352" s="80" t="s">
        <v>154</v>
      </c>
      <c r="C352" s="80" t="s">
        <v>41</v>
      </c>
      <c r="D352" s="32" t="s">
        <v>5</v>
      </c>
      <c r="E352" s="20">
        <f>F352+G352+H352</f>
        <v>4882.902</v>
      </c>
      <c r="F352" s="20">
        <f>F356+F354+F355+F357</f>
        <v>1324.896</v>
      </c>
      <c r="G352" s="20">
        <f>G356+G354+G355+G357</f>
        <v>1779.0030000000002</v>
      </c>
      <c r="H352" s="20">
        <f>H356+H354+H355+H357</f>
        <v>1779.0030000000002</v>
      </c>
    </row>
    <row r="353" spans="1:8" s="8" customFormat="1" ht="30.75">
      <c r="A353" s="79"/>
      <c r="B353" s="80"/>
      <c r="C353" s="85"/>
      <c r="D353" s="33" t="s">
        <v>46</v>
      </c>
      <c r="E353" s="20"/>
      <c r="F353" s="20"/>
      <c r="G353" s="20"/>
      <c r="H353" s="20"/>
    </row>
    <row r="354" spans="1:8" s="8" customFormat="1" ht="18.75">
      <c r="A354" s="79"/>
      <c r="B354" s="80"/>
      <c r="C354" s="85"/>
      <c r="D354" s="33" t="s">
        <v>7</v>
      </c>
      <c r="E354" s="20">
        <f t="shared" ref="E354:H355" si="30">F354+G354+H354</f>
        <v>0</v>
      </c>
      <c r="F354" s="20">
        <f t="shared" si="30"/>
        <v>0</v>
      </c>
      <c r="G354" s="20">
        <f t="shared" si="30"/>
        <v>0</v>
      </c>
      <c r="H354" s="20">
        <f t="shared" si="30"/>
        <v>0</v>
      </c>
    </row>
    <row r="355" spans="1:8" s="8" customFormat="1" ht="18.75">
      <c r="A355" s="79"/>
      <c r="B355" s="80"/>
      <c r="C355" s="85"/>
      <c r="D355" s="33" t="s">
        <v>8</v>
      </c>
      <c r="E355" s="20">
        <f t="shared" si="30"/>
        <v>0</v>
      </c>
      <c r="F355" s="20">
        <f t="shared" si="30"/>
        <v>0</v>
      </c>
      <c r="G355" s="20">
        <f t="shared" si="30"/>
        <v>0</v>
      </c>
      <c r="H355" s="20">
        <f t="shared" si="30"/>
        <v>0</v>
      </c>
    </row>
    <row r="356" spans="1:8" s="8" customFormat="1" ht="36" customHeight="1">
      <c r="A356" s="79"/>
      <c r="B356" s="80"/>
      <c r="C356" s="85"/>
      <c r="D356" s="33" t="s">
        <v>9</v>
      </c>
      <c r="E356" s="20">
        <f>F356+G356+H356</f>
        <v>2503.962</v>
      </c>
      <c r="F356" s="22">
        <f t="shared" ref="F356:H357" si="31">F362</f>
        <v>531.91599999999994</v>
      </c>
      <c r="G356" s="22">
        <f t="shared" si="31"/>
        <v>986.02300000000002</v>
      </c>
      <c r="H356" s="22">
        <f t="shared" si="31"/>
        <v>986.02300000000002</v>
      </c>
    </row>
    <row r="357" spans="1:8" s="8" customFormat="1" ht="18.75">
      <c r="A357" s="79"/>
      <c r="B357" s="80"/>
      <c r="C357" s="85"/>
      <c r="D357" s="33" t="s">
        <v>10</v>
      </c>
      <c r="E357" s="20">
        <f>F357+G357+H357</f>
        <v>2378.94</v>
      </c>
      <c r="F357" s="22">
        <f t="shared" si="31"/>
        <v>792.98</v>
      </c>
      <c r="G357" s="22">
        <f t="shared" si="31"/>
        <v>792.98</v>
      </c>
      <c r="H357" s="22">
        <f t="shared" si="31"/>
        <v>792.98</v>
      </c>
    </row>
    <row r="358" spans="1:8" s="8" customFormat="1" ht="20.100000000000001" customHeight="1">
      <c r="A358" s="83" t="s">
        <v>50</v>
      </c>
      <c r="B358" s="82" t="s">
        <v>154</v>
      </c>
      <c r="C358" s="82" t="s">
        <v>42</v>
      </c>
      <c r="D358" s="32" t="s">
        <v>5</v>
      </c>
      <c r="E358" s="20">
        <f>F358+G358+H358</f>
        <v>4882.902</v>
      </c>
      <c r="F358" s="20">
        <f>F362+F360+F361+F363</f>
        <v>1324.896</v>
      </c>
      <c r="G358" s="20">
        <f>G362+G360+G361+G363</f>
        <v>1779.0030000000002</v>
      </c>
      <c r="H358" s="20">
        <f>H362+H360+H361+H363</f>
        <v>1779.0030000000002</v>
      </c>
    </row>
    <row r="359" spans="1:8" s="8" customFormat="1" ht="30.75">
      <c r="A359" s="83"/>
      <c r="B359" s="82"/>
      <c r="C359" s="84"/>
      <c r="D359" s="33" t="s">
        <v>46</v>
      </c>
      <c r="E359" s="20"/>
      <c r="F359" s="20"/>
      <c r="G359" s="20"/>
      <c r="H359" s="20"/>
    </row>
    <row r="360" spans="1:8" s="8" customFormat="1" ht="18.75">
      <c r="A360" s="83"/>
      <c r="B360" s="82"/>
      <c r="C360" s="84"/>
      <c r="D360" s="33" t="s">
        <v>7</v>
      </c>
      <c r="E360" s="20">
        <f t="shared" ref="E360:H361" si="32">F360+G360+H360</f>
        <v>0</v>
      </c>
      <c r="F360" s="20">
        <f t="shared" si="32"/>
        <v>0</v>
      </c>
      <c r="G360" s="20">
        <f t="shared" si="32"/>
        <v>0</v>
      </c>
      <c r="H360" s="20">
        <f t="shared" si="32"/>
        <v>0</v>
      </c>
    </row>
    <row r="361" spans="1:8" s="8" customFormat="1" ht="18.75">
      <c r="A361" s="83"/>
      <c r="B361" s="82"/>
      <c r="C361" s="84"/>
      <c r="D361" s="33" t="s">
        <v>8</v>
      </c>
      <c r="E361" s="20">
        <f t="shared" si="32"/>
        <v>0</v>
      </c>
      <c r="F361" s="20">
        <f t="shared" si="32"/>
        <v>0</v>
      </c>
      <c r="G361" s="20">
        <f t="shared" si="32"/>
        <v>0</v>
      </c>
      <c r="H361" s="20">
        <f t="shared" si="32"/>
        <v>0</v>
      </c>
    </row>
    <row r="362" spans="1:8" s="8" customFormat="1" ht="30.75">
      <c r="A362" s="83"/>
      <c r="B362" s="82"/>
      <c r="C362" s="84"/>
      <c r="D362" s="33" t="s">
        <v>9</v>
      </c>
      <c r="E362" s="20">
        <f>F362+G362+H362</f>
        <v>2503.962</v>
      </c>
      <c r="F362" s="22">
        <f>986.023-454.107</f>
        <v>531.91599999999994</v>
      </c>
      <c r="G362" s="22">
        <v>986.02300000000002</v>
      </c>
      <c r="H362" s="22">
        <v>986.02300000000002</v>
      </c>
    </row>
    <row r="363" spans="1:8" s="8" customFormat="1" ht="18.75">
      <c r="A363" s="83"/>
      <c r="B363" s="82"/>
      <c r="C363" s="84"/>
      <c r="D363" s="33" t="s">
        <v>10</v>
      </c>
      <c r="E363" s="20">
        <f>F363+G363+H363</f>
        <v>2378.94</v>
      </c>
      <c r="F363" s="22">
        <f>287.775+505.205</f>
        <v>792.98</v>
      </c>
      <c r="G363" s="22">
        <f>287.775+505.205</f>
        <v>792.98</v>
      </c>
      <c r="H363" s="22">
        <f>287.775+505.205</f>
        <v>792.98</v>
      </c>
    </row>
    <row r="364" spans="1:8" s="8" customFormat="1" ht="20.85" customHeight="1">
      <c r="A364" s="79" t="s">
        <v>18</v>
      </c>
      <c r="B364" s="80" t="s">
        <v>155</v>
      </c>
      <c r="C364" s="80" t="s">
        <v>43</v>
      </c>
      <c r="D364" s="32" t="s">
        <v>5</v>
      </c>
      <c r="E364" s="20">
        <f>F364+G364+H364</f>
        <v>589.68000000000006</v>
      </c>
      <c r="F364" s="20">
        <f>F368+F366+F367+F369</f>
        <v>196.56</v>
      </c>
      <c r="G364" s="20">
        <f>G368+G366+G367+G369</f>
        <v>196.56</v>
      </c>
      <c r="H364" s="20">
        <f>H368+H366+H367+H369</f>
        <v>196.56</v>
      </c>
    </row>
    <row r="365" spans="1:8" s="8" customFormat="1" ht="30.75">
      <c r="A365" s="79"/>
      <c r="B365" s="80"/>
      <c r="C365" s="80"/>
      <c r="D365" s="33" t="s">
        <v>46</v>
      </c>
      <c r="E365" s="20"/>
      <c r="F365" s="20"/>
      <c r="G365" s="20"/>
      <c r="H365" s="20"/>
    </row>
    <row r="366" spans="1:8" s="8" customFormat="1" ht="18.75">
      <c r="A366" s="79"/>
      <c r="B366" s="80"/>
      <c r="C366" s="80"/>
      <c r="D366" s="33" t="s">
        <v>7</v>
      </c>
      <c r="E366" s="20">
        <f t="shared" ref="E366:H367" si="33">F366+G366+H366</f>
        <v>0</v>
      </c>
      <c r="F366" s="20">
        <f t="shared" si="33"/>
        <v>0</v>
      </c>
      <c r="G366" s="20">
        <f t="shared" si="33"/>
        <v>0</v>
      </c>
      <c r="H366" s="20">
        <f t="shared" si="33"/>
        <v>0</v>
      </c>
    </row>
    <row r="367" spans="1:8" s="8" customFormat="1" ht="18.75">
      <c r="A367" s="79"/>
      <c r="B367" s="80"/>
      <c r="C367" s="80"/>
      <c r="D367" s="33" t="s">
        <v>8</v>
      </c>
      <c r="E367" s="20">
        <f t="shared" si="33"/>
        <v>0</v>
      </c>
      <c r="F367" s="20">
        <f t="shared" si="33"/>
        <v>0</v>
      </c>
      <c r="G367" s="20">
        <f t="shared" si="33"/>
        <v>0</v>
      </c>
      <c r="H367" s="20">
        <f t="shared" si="33"/>
        <v>0</v>
      </c>
    </row>
    <row r="368" spans="1:8" s="8" customFormat="1" ht="30.75">
      <c r="A368" s="79"/>
      <c r="B368" s="80"/>
      <c r="C368" s="80"/>
      <c r="D368" s="33" t="s">
        <v>9</v>
      </c>
      <c r="E368" s="20">
        <f>F368+G368+H368</f>
        <v>589.68000000000006</v>
      </c>
      <c r="F368" s="22">
        <f>F374</f>
        <v>196.56</v>
      </c>
      <c r="G368" s="22">
        <f>G374</f>
        <v>196.56</v>
      </c>
      <c r="H368" s="22">
        <f>H374</f>
        <v>196.56</v>
      </c>
    </row>
    <row r="369" spans="1:8" s="8" customFormat="1" ht="18.75">
      <c r="A369" s="79"/>
      <c r="B369" s="80"/>
      <c r="C369" s="80"/>
      <c r="D369" s="33" t="s">
        <v>10</v>
      </c>
      <c r="E369" s="20">
        <f>F369+G369+H369</f>
        <v>0</v>
      </c>
      <c r="F369" s="20">
        <v>0</v>
      </c>
      <c r="G369" s="20">
        <v>0</v>
      </c>
      <c r="H369" s="20">
        <v>0</v>
      </c>
    </row>
    <row r="370" spans="1:8" s="8" customFormat="1" ht="20.100000000000001" customHeight="1">
      <c r="A370" s="82" t="s">
        <v>49</v>
      </c>
      <c r="B370" s="82" t="s">
        <v>155</v>
      </c>
      <c r="C370" s="82" t="s">
        <v>44</v>
      </c>
      <c r="D370" s="32" t="s">
        <v>5</v>
      </c>
      <c r="E370" s="20">
        <f>F370+G370+H370</f>
        <v>589.68000000000006</v>
      </c>
      <c r="F370" s="20">
        <f>F374+F372+F373+F375</f>
        <v>196.56</v>
      </c>
      <c r="G370" s="20">
        <f>G374+G372+G373+G375</f>
        <v>196.56</v>
      </c>
      <c r="H370" s="20">
        <f>H374+H372+H373+H375</f>
        <v>196.56</v>
      </c>
    </row>
    <row r="371" spans="1:8" s="8" customFormat="1" ht="30.75">
      <c r="A371" s="82"/>
      <c r="B371" s="82"/>
      <c r="C371" s="82"/>
      <c r="D371" s="33" t="s">
        <v>46</v>
      </c>
      <c r="E371" s="20"/>
      <c r="F371" s="20"/>
      <c r="G371" s="20"/>
      <c r="H371" s="20"/>
    </row>
    <row r="372" spans="1:8" s="8" customFormat="1" ht="18.75">
      <c r="A372" s="82"/>
      <c r="B372" s="82"/>
      <c r="C372" s="82"/>
      <c r="D372" s="33" t="s">
        <v>7</v>
      </c>
      <c r="E372" s="20">
        <f t="shared" ref="E372:H373" si="34">F372+G372+H372</f>
        <v>0</v>
      </c>
      <c r="F372" s="20">
        <f t="shared" si="34"/>
        <v>0</v>
      </c>
      <c r="G372" s="20">
        <f t="shared" si="34"/>
        <v>0</v>
      </c>
      <c r="H372" s="20">
        <f t="shared" si="34"/>
        <v>0</v>
      </c>
    </row>
    <row r="373" spans="1:8" s="8" customFormat="1" ht="18.75">
      <c r="A373" s="82"/>
      <c r="B373" s="82"/>
      <c r="C373" s="82"/>
      <c r="D373" s="33" t="s">
        <v>8</v>
      </c>
      <c r="E373" s="20">
        <f t="shared" si="34"/>
        <v>0</v>
      </c>
      <c r="F373" s="20">
        <f t="shared" si="34"/>
        <v>0</v>
      </c>
      <c r="G373" s="20">
        <f t="shared" si="34"/>
        <v>0</v>
      </c>
      <c r="H373" s="20">
        <f t="shared" si="34"/>
        <v>0</v>
      </c>
    </row>
    <row r="374" spans="1:8" s="8" customFormat="1" ht="30.75">
      <c r="A374" s="82"/>
      <c r="B374" s="82"/>
      <c r="C374" s="82"/>
      <c r="D374" s="33" t="s">
        <v>9</v>
      </c>
      <c r="E374" s="20">
        <f>F374+G374+H374</f>
        <v>589.68000000000006</v>
      </c>
      <c r="F374" s="22">
        <v>196.56</v>
      </c>
      <c r="G374" s="22">
        <v>196.56</v>
      </c>
      <c r="H374" s="22">
        <v>196.56</v>
      </c>
    </row>
    <row r="375" spans="1:8" s="8" customFormat="1" ht="18.75">
      <c r="A375" s="82"/>
      <c r="B375" s="82"/>
      <c r="C375" s="82"/>
      <c r="D375" s="33" t="s">
        <v>10</v>
      </c>
      <c r="E375" s="20">
        <f>F375+G375+H375</f>
        <v>0</v>
      </c>
      <c r="F375" s="20">
        <v>0</v>
      </c>
      <c r="G375" s="20">
        <v>0</v>
      </c>
      <c r="H375" s="20">
        <v>0</v>
      </c>
    </row>
    <row r="376" spans="1:8" s="8" customFormat="1" ht="20.100000000000001" customHeight="1">
      <c r="A376" s="81" t="s">
        <v>94</v>
      </c>
      <c r="B376" s="80" t="s">
        <v>156</v>
      </c>
      <c r="C376" s="81" t="s">
        <v>106</v>
      </c>
      <c r="D376" s="32" t="s">
        <v>5</v>
      </c>
      <c r="E376" s="20">
        <f>F376+G376+H376</f>
        <v>135</v>
      </c>
      <c r="F376" s="20">
        <f>F380+F378+F379+F381</f>
        <v>45</v>
      </c>
      <c r="G376" s="20">
        <f>G380+G378+G379+G381</f>
        <v>45</v>
      </c>
      <c r="H376" s="20">
        <f>H380+H378+H379+H381</f>
        <v>45</v>
      </c>
    </row>
    <row r="377" spans="1:8" s="8" customFormat="1" ht="30.75">
      <c r="A377" s="81"/>
      <c r="B377" s="80"/>
      <c r="C377" s="81"/>
      <c r="D377" s="33" t="s">
        <v>46</v>
      </c>
      <c r="E377" s="20"/>
      <c r="F377" s="22"/>
      <c r="G377" s="22"/>
      <c r="H377" s="22"/>
    </row>
    <row r="378" spans="1:8" s="8" customFormat="1" ht="18" customHeight="1">
      <c r="A378" s="81"/>
      <c r="B378" s="80"/>
      <c r="C378" s="81"/>
      <c r="D378" s="33" t="s">
        <v>7</v>
      </c>
      <c r="E378" s="20">
        <f>F378+G378+H378</f>
        <v>0</v>
      </c>
      <c r="F378" s="20">
        <f t="shared" ref="F378:H379" si="35">F384</f>
        <v>0</v>
      </c>
      <c r="G378" s="20">
        <f t="shared" si="35"/>
        <v>0</v>
      </c>
      <c r="H378" s="20">
        <f t="shared" si="35"/>
        <v>0</v>
      </c>
    </row>
    <row r="379" spans="1:8" s="8" customFormat="1" ht="18.75" customHeight="1">
      <c r="A379" s="81"/>
      <c r="B379" s="80"/>
      <c r="C379" s="81"/>
      <c r="D379" s="33" t="s">
        <v>8</v>
      </c>
      <c r="E379" s="20">
        <f>F379+G379+H379</f>
        <v>0</v>
      </c>
      <c r="F379" s="20">
        <f t="shared" si="35"/>
        <v>0</v>
      </c>
      <c r="G379" s="20">
        <f t="shared" si="35"/>
        <v>0</v>
      </c>
      <c r="H379" s="20">
        <f t="shared" si="35"/>
        <v>0</v>
      </c>
    </row>
    <row r="380" spans="1:8" s="8" customFormat="1" ht="33.6" customHeight="1">
      <c r="A380" s="81"/>
      <c r="B380" s="80"/>
      <c r="C380" s="81"/>
      <c r="D380" s="33" t="s">
        <v>9</v>
      </c>
      <c r="E380" s="20">
        <f>F380+G380+H380</f>
        <v>135</v>
      </c>
      <c r="F380" s="20">
        <f>F386+F398</f>
        <v>45</v>
      </c>
      <c r="G380" s="20">
        <f>G386+G398</f>
        <v>45</v>
      </c>
      <c r="H380" s="20">
        <f>H386+H398</f>
        <v>45</v>
      </c>
    </row>
    <row r="381" spans="1:8" s="8" customFormat="1" ht="19.5" customHeight="1">
      <c r="A381" s="81"/>
      <c r="B381" s="80"/>
      <c r="C381" s="81"/>
      <c r="D381" s="33" t="s">
        <v>10</v>
      </c>
      <c r="E381" s="20">
        <f>F381+G381+H381</f>
        <v>0</v>
      </c>
      <c r="F381" s="20">
        <f>F387</f>
        <v>0</v>
      </c>
      <c r="G381" s="20">
        <f>G387</f>
        <v>0</v>
      </c>
      <c r="H381" s="20">
        <f>H387</f>
        <v>0</v>
      </c>
    </row>
    <row r="382" spans="1:8" s="8" customFormat="1" ht="21.6" customHeight="1">
      <c r="A382" s="79" t="s">
        <v>11</v>
      </c>
      <c r="B382" s="80" t="s">
        <v>159</v>
      </c>
      <c r="C382" s="80" t="s">
        <v>107</v>
      </c>
      <c r="D382" s="32" t="s">
        <v>5</v>
      </c>
      <c r="E382" s="20">
        <f>F382+G382+H382</f>
        <v>90</v>
      </c>
      <c r="F382" s="20">
        <f>F386+F384+F385+F387</f>
        <v>30</v>
      </c>
      <c r="G382" s="20">
        <f>G386+G384+G385+G387</f>
        <v>30</v>
      </c>
      <c r="H382" s="20">
        <f>H386+H384+H385+H387</f>
        <v>30</v>
      </c>
    </row>
    <row r="383" spans="1:8" s="8" customFormat="1" ht="30.75">
      <c r="A383" s="79"/>
      <c r="B383" s="80"/>
      <c r="C383" s="85"/>
      <c r="D383" s="33" t="s">
        <v>46</v>
      </c>
      <c r="E383" s="20"/>
      <c r="F383" s="20"/>
      <c r="G383" s="20"/>
      <c r="H383" s="20"/>
    </row>
    <row r="384" spans="1:8" s="8" customFormat="1" ht="18.75">
      <c r="A384" s="79"/>
      <c r="B384" s="80"/>
      <c r="C384" s="85"/>
      <c r="D384" s="33" t="s">
        <v>7</v>
      </c>
      <c r="E384" s="20">
        <f>F384+G384+H384</f>
        <v>0</v>
      </c>
      <c r="F384" s="20">
        <f t="shared" ref="F384:H387" si="36">F390</f>
        <v>0</v>
      </c>
      <c r="G384" s="20">
        <f t="shared" si="36"/>
        <v>0</v>
      </c>
      <c r="H384" s="20">
        <f t="shared" si="36"/>
        <v>0</v>
      </c>
    </row>
    <row r="385" spans="1:8" s="8" customFormat="1" ht="18.75">
      <c r="A385" s="79"/>
      <c r="B385" s="80"/>
      <c r="C385" s="85"/>
      <c r="D385" s="33" t="s">
        <v>8</v>
      </c>
      <c r="E385" s="20">
        <f>F385+G385+H385</f>
        <v>0</v>
      </c>
      <c r="F385" s="20">
        <f t="shared" si="36"/>
        <v>0</v>
      </c>
      <c r="G385" s="20">
        <f t="shared" si="36"/>
        <v>0</v>
      </c>
      <c r="H385" s="20">
        <f t="shared" si="36"/>
        <v>0</v>
      </c>
    </row>
    <row r="386" spans="1:8" s="8" customFormat="1" ht="30.75">
      <c r="A386" s="79"/>
      <c r="B386" s="80"/>
      <c r="C386" s="85"/>
      <c r="D386" s="33" t="s">
        <v>9</v>
      </c>
      <c r="E386" s="20">
        <f>F386+G386+H386</f>
        <v>90</v>
      </c>
      <c r="F386" s="20">
        <f t="shared" si="36"/>
        <v>30</v>
      </c>
      <c r="G386" s="20">
        <f t="shared" si="36"/>
        <v>30</v>
      </c>
      <c r="H386" s="20">
        <f t="shared" si="36"/>
        <v>30</v>
      </c>
    </row>
    <row r="387" spans="1:8" s="8" customFormat="1" ht="18.75">
      <c r="A387" s="79"/>
      <c r="B387" s="80"/>
      <c r="C387" s="85"/>
      <c r="D387" s="33" t="s">
        <v>10</v>
      </c>
      <c r="E387" s="20">
        <f>F387+G387+H387</f>
        <v>0</v>
      </c>
      <c r="F387" s="20">
        <f t="shared" si="36"/>
        <v>0</v>
      </c>
      <c r="G387" s="20">
        <f t="shared" si="36"/>
        <v>0</v>
      </c>
      <c r="H387" s="20">
        <f t="shared" si="36"/>
        <v>0</v>
      </c>
    </row>
    <row r="388" spans="1:8" s="8" customFormat="1" ht="20.100000000000001" customHeight="1">
      <c r="A388" s="83" t="s">
        <v>50</v>
      </c>
      <c r="B388" s="82" t="s">
        <v>159</v>
      </c>
      <c r="C388" s="82" t="s">
        <v>108</v>
      </c>
      <c r="D388" s="32" t="s">
        <v>5</v>
      </c>
      <c r="E388" s="20">
        <f>F388+G388+H388</f>
        <v>90</v>
      </c>
      <c r="F388" s="20">
        <f>F392+F390+F391+F393</f>
        <v>30</v>
      </c>
      <c r="G388" s="20">
        <f>G392+G390+G391+G393</f>
        <v>30</v>
      </c>
      <c r="H388" s="20">
        <f>H392+H390+H391+H393</f>
        <v>30</v>
      </c>
    </row>
    <row r="389" spans="1:8" s="8" customFormat="1" ht="30.75">
      <c r="A389" s="83"/>
      <c r="B389" s="82"/>
      <c r="C389" s="84"/>
      <c r="D389" s="33" t="s">
        <v>46</v>
      </c>
      <c r="E389" s="20"/>
      <c r="F389" s="20"/>
      <c r="G389" s="20"/>
      <c r="H389" s="20"/>
    </row>
    <row r="390" spans="1:8" s="8" customFormat="1" ht="18.75">
      <c r="A390" s="83"/>
      <c r="B390" s="82"/>
      <c r="C390" s="84"/>
      <c r="D390" s="33" t="s">
        <v>7</v>
      </c>
      <c r="E390" s="20">
        <f t="shared" ref="E390:H391" si="37">F390+G390+H390</f>
        <v>0</v>
      </c>
      <c r="F390" s="20">
        <f t="shared" si="37"/>
        <v>0</v>
      </c>
      <c r="G390" s="20">
        <f t="shared" si="37"/>
        <v>0</v>
      </c>
      <c r="H390" s="20">
        <f t="shared" si="37"/>
        <v>0</v>
      </c>
    </row>
    <row r="391" spans="1:8" s="8" customFormat="1" ht="18.75">
      <c r="A391" s="83"/>
      <c r="B391" s="82"/>
      <c r="C391" s="84"/>
      <c r="D391" s="33" t="s">
        <v>8</v>
      </c>
      <c r="E391" s="20">
        <f t="shared" si="37"/>
        <v>0</v>
      </c>
      <c r="F391" s="20">
        <f t="shared" si="37"/>
        <v>0</v>
      </c>
      <c r="G391" s="20">
        <f t="shared" si="37"/>
        <v>0</v>
      </c>
      <c r="H391" s="20">
        <f t="shared" si="37"/>
        <v>0</v>
      </c>
    </row>
    <row r="392" spans="1:8" s="8" customFormat="1" ht="30.75">
      <c r="A392" s="83"/>
      <c r="B392" s="82"/>
      <c r="C392" s="84"/>
      <c r="D392" s="33" t="s">
        <v>9</v>
      </c>
      <c r="E392" s="20">
        <f>F392+G392+H392</f>
        <v>90</v>
      </c>
      <c r="F392" s="22">
        <v>30</v>
      </c>
      <c r="G392" s="22">
        <v>30</v>
      </c>
      <c r="H392" s="22">
        <v>30</v>
      </c>
    </row>
    <row r="393" spans="1:8" s="8" customFormat="1" ht="18.75">
      <c r="A393" s="83"/>
      <c r="B393" s="82"/>
      <c r="C393" s="84"/>
      <c r="D393" s="33" t="s">
        <v>10</v>
      </c>
      <c r="E393" s="20">
        <f>F393+G393+H393</f>
        <v>0</v>
      </c>
      <c r="F393" s="22">
        <v>0</v>
      </c>
      <c r="G393" s="22">
        <v>0</v>
      </c>
      <c r="H393" s="22">
        <v>0</v>
      </c>
    </row>
    <row r="394" spans="1:8" s="8" customFormat="1" ht="21.6" customHeight="1">
      <c r="A394" s="79" t="s">
        <v>18</v>
      </c>
      <c r="B394" s="80" t="s">
        <v>158</v>
      </c>
      <c r="C394" s="80" t="s">
        <v>109</v>
      </c>
      <c r="D394" s="32" t="s">
        <v>5</v>
      </c>
      <c r="E394" s="20">
        <f>F394+G394+H394</f>
        <v>45</v>
      </c>
      <c r="F394" s="20">
        <f>F398+F396+F397+F399</f>
        <v>15</v>
      </c>
      <c r="G394" s="20">
        <f>G398+G396+G397+G399</f>
        <v>15</v>
      </c>
      <c r="H394" s="20">
        <f>H398+H396+H397+H399</f>
        <v>15</v>
      </c>
    </row>
    <row r="395" spans="1:8" s="8" customFormat="1" ht="30.75">
      <c r="A395" s="79"/>
      <c r="B395" s="80"/>
      <c r="C395" s="85"/>
      <c r="D395" s="33" t="s">
        <v>46</v>
      </c>
      <c r="E395" s="20"/>
      <c r="F395" s="20"/>
      <c r="G395" s="20"/>
      <c r="H395" s="20"/>
    </row>
    <row r="396" spans="1:8" s="8" customFormat="1" ht="18.75">
      <c r="A396" s="79"/>
      <c r="B396" s="80"/>
      <c r="C396" s="85"/>
      <c r="D396" s="33" t="s">
        <v>7</v>
      </c>
      <c r="E396" s="20">
        <f>F396+G396+H396</f>
        <v>0</v>
      </c>
      <c r="F396" s="20">
        <f t="shared" ref="F396:H399" si="38">F402</f>
        <v>0</v>
      </c>
      <c r="G396" s="20">
        <f t="shared" si="38"/>
        <v>0</v>
      </c>
      <c r="H396" s="20">
        <f t="shared" si="38"/>
        <v>0</v>
      </c>
    </row>
    <row r="397" spans="1:8" s="8" customFormat="1" ht="18.75">
      <c r="A397" s="79"/>
      <c r="B397" s="80"/>
      <c r="C397" s="85"/>
      <c r="D397" s="33" t="s">
        <v>8</v>
      </c>
      <c r="E397" s="20">
        <f>F397+G397+H397</f>
        <v>0</v>
      </c>
      <c r="F397" s="20">
        <f t="shared" si="38"/>
        <v>0</v>
      </c>
      <c r="G397" s="20">
        <f t="shared" si="38"/>
        <v>0</v>
      </c>
      <c r="H397" s="20">
        <f t="shared" si="38"/>
        <v>0</v>
      </c>
    </row>
    <row r="398" spans="1:8" s="8" customFormat="1" ht="30.75">
      <c r="A398" s="79"/>
      <c r="B398" s="80"/>
      <c r="C398" s="85"/>
      <c r="D398" s="33" t="s">
        <v>9</v>
      </c>
      <c r="E398" s="20">
        <f>F398+G398+H398</f>
        <v>45</v>
      </c>
      <c r="F398" s="20">
        <f t="shared" si="38"/>
        <v>15</v>
      </c>
      <c r="G398" s="20">
        <f t="shared" si="38"/>
        <v>15</v>
      </c>
      <c r="H398" s="20">
        <f t="shared" si="38"/>
        <v>15</v>
      </c>
    </row>
    <row r="399" spans="1:8" s="8" customFormat="1" ht="18.75">
      <c r="A399" s="79"/>
      <c r="B399" s="80"/>
      <c r="C399" s="85"/>
      <c r="D399" s="33" t="s">
        <v>10</v>
      </c>
      <c r="E399" s="20">
        <f>F399+G399+H399</f>
        <v>0</v>
      </c>
      <c r="F399" s="20">
        <f t="shared" si="38"/>
        <v>0</v>
      </c>
      <c r="G399" s="20">
        <f t="shared" si="38"/>
        <v>0</v>
      </c>
      <c r="H399" s="20">
        <f t="shared" si="38"/>
        <v>0</v>
      </c>
    </row>
    <row r="400" spans="1:8" s="8" customFormat="1" ht="20.100000000000001" customHeight="1">
      <c r="A400" s="83" t="s">
        <v>49</v>
      </c>
      <c r="B400" s="82" t="s">
        <v>159</v>
      </c>
      <c r="C400" s="82" t="s">
        <v>110</v>
      </c>
      <c r="D400" s="32" t="s">
        <v>5</v>
      </c>
      <c r="E400" s="20">
        <f>F400+G400+H400</f>
        <v>45</v>
      </c>
      <c r="F400" s="20">
        <f>F404+F402+F403+F405</f>
        <v>15</v>
      </c>
      <c r="G400" s="20">
        <f>G404+G402+G403+G405</f>
        <v>15</v>
      </c>
      <c r="H400" s="20">
        <f>H404+H402+H403+H405</f>
        <v>15</v>
      </c>
    </row>
    <row r="401" spans="1:8" s="8" customFormat="1" ht="30.75">
      <c r="A401" s="83"/>
      <c r="B401" s="82"/>
      <c r="C401" s="84"/>
      <c r="D401" s="33" t="s">
        <v>46</v>
      </c>
      <c r="E401" s="20"/>
      <c r="F401" s="20"/>
      <c r="G401" s="20"/>
      <c r="H401" s="20"/>
    </row>
    <row r="402" spans="1:8" s="8" customFormat="1" ht="18.75">
      <c r="A402" s="83"/>
      <c r="B402" s="82"/>
      <c r="C402" s="84"/>
      <c r="D402" s="33" t="s">
        <v>7</v>
      </c>
      <c r="E402" s="20">
        <f t="shared" ref="E402:H403" si="39">F402+G402+H402</f>
        <v>0</v>
      </c>
      <c r="F402" s="20">
        <f t="shared" si="39"/>
        <v>0</v>
      </c>
      <c r="G402" s="20">
        <f t="shared" si="39"/>
        <v>0</v>
      </c>
      <c r="H402" s="20">
        <f t="shared" si="39"/>
        <v>0</v>
      </c>
    </row>
    <row r="403" spans="1:8" s="8" customFormat="1" ht="18.75">
      <c r="A403" s="83"/>
      <c r="B403" s="82"/>
      <c r="C403" s="84"/>
      <c r="D403" s="33" t="s">
        <v>8</v>
      </c>
      <c r="E403" s="20">
        <f t="shared" si="39"/>
        <v>0</v>
      </c>
      <c r="F403" s="20">
        <f t="shared" si="39"/>
        <v>0</v>
      </c>
      <c r="G403" s="20">
        <f t="shared" si="39"/>
        <v>0</v>
      </c>
      <c r="H403" s="20">
        <f t="shared" si="39"/>
        <v>0</v>
      </c>
    </row>
    <row r="404" spans="1:8" s="8" customFormat="1" ht="30.75">
      <c r="A404" s="83"/>
      <c r="B404" s="82"/>
      <c r="C404" s="84"/>
      <c r="D404" s="33" t="s">
        <v>9</v>
      </c>
      <c r="E404" s="20">
        <f>F404+G404+H404</f>
        <v>45</v>
      </c>
      <c r="F404" s="22">
        <v>15</v>
      </c>
      <c r="G404" s="22">
        <v>15</v>
      </c>
      <c r="H404" s="22">
        <v>15</v>
      </c>
    </row>
    <row r="405" spans="1:8" s="8" customFormat="1" ht="18.75">
      <c r="A405" s="83"/>
      <c r="B405" s="82"/>
      <c r="C405" s="84"/>
      <c r="D405" s="33" t="s">
        <v>10</v>
      </c>
      <c r="E405" s="20">
        <f>F405+G405+H405</f>
        <v>0</v>
      </c>
      <c r="F405" s="20">
        <f>G405+H405+I405</f>
        <v>0</v>
      </c>
      <c r="G405" s="20">
        <f>H405+I405+J405</f>
        <v>0</v>
      </c>
      <c r="H405" s="20">
        <f>I405+J405+K405</f>
        <v>0</v>
      </c>
    </row>
    <row r="407" spans="1:8" s="3" customFormat="1" ht="18.75">
      <c r="A407" s="3" t="s">
        <v>57</v>
      </c>
      <c r="E407" s="4"/>
      <c r="F407" s="4"/>
      <c r="G407" s="4" t="s">
        <v>58</v>
      </c>
      <c r="H407" s="4"/>
    </row>
    <row r="408" spans="1:8" s="3" customFormat="1" ht="18.75">
      <c r="E408" s="4"/>
      <c r="F408" s="4"/>
      <c r="G408" s="4"/>
      <c r="H408" s="4"/>
    </row>
    <row r="409" spans="1:8" s="3" customFormat="1" ht="18.75">
      <c r="A409" s="3" t="s">
        <v>56</v>
      </c>
      <c r="E409" s="4"/>
      <c r="F409" s="4"/>
      <c r="G409" s="4" t="s">
        <v>59</v>
      </c>
      <c r="H409" s="4"/>
    </row>
    <row r="411" spans="1:8" ht="18.75">
      <c r="A411" s="5" t="s">
        <v>120</v>
      </c>
    </row>
    <row r="412" spans="1:8" ht="18.75">
      <c r="A412" s="5" t="s">
        <v>121</v>
      </c>
      <c r="B412" s="5"/>
      <c r="G412" s="4" t="s">
        <v>122</v>
      </c>
    </row>
  </sheetData>
  <sheetProtection selectLockedCells="1" selectUnlockedCells="1"/>
  <mergeCells count="263">
    <mergeCell ref="C370:C375"/>
    <mergeCell ref="C335:D335"/>
    <mergeCell ref="C321:D321"/>
    <mergeCell ref="C304:D304"/>
    <mergeCell ref="B394:B399"/>
    <mergeCell ref="C394:C399"/>
    <mergeCell ref="C331:C333"/>
    <mergeCell ref="C317:D317"/>
    <mergeCell ref="C342:D342"/>
    <mergeCell ref="C344:D344"/>
    <mergeCell ref="C382:C387"/>
    <mergeCell ref="C376:C381"/>
    <mergeCell ref="C312:D312"/>
    <mergeCell ref="C307:C310"/>
    <mergeCell ref="C301:D301"/>
    <mergeCell ref="C303:D303"/>
    <mergeCell ref="C305:D305"/>
    <mergeCell ref="B376:B381"/>
    <mergeCell ref="C325:C330"/>
    <mergeCell ref="C323:D323"/>
    <mergeCell ref="C311:D311"/>
    <mergeCell ref="C320:D320"/>
    <mergeCell ref="B325:B330"/>
    <mergeCell ref="A325:A330"/>
    <mergeCell ref="C296:D296"/>
    <mergeCell ref="B287:B306"/>
    <mergeCell ref="C302:D302"/>
    <mergeCell ref="C322:D322"/>
    <mergeCell ref="C318:D318"/>
    <mergeCell ref="C314:D314"/>
    <mergeCell ref="C315:D315"/>
    <mergeCell ref="C319:D319"/>
    <mergeCell ref="B346:B351"/>
    <mergeCell ref="A352:A357"/>
    <mergeCell ref="B269:B274"/>
    <mergeCell ref="A358:A363"/>
    <mergeCell ref="B358:B363"/>
    <mergeCell ref="C358:C363"/>
    <mergeCell ref="C346:C351"/>
    <mergeCell ref="C352:C357"/>
    <mergeCell ref="A287:A306"/>
    <mergeCell ref="C341:D341"/>
    <mergeCell ref="C313:D313"/>
    <mergeCell ref="B352:B357"/>
    <mergeCell ref="C364:C369"/>
    <mergeCell ref="A331:A345"/>
    <mergeCell ref="B307:B324"/>
    <mergeCell ref="A307:A324"/>
    <mergeCell ref="B331:B345"/>
    <mergeCell ref="C334:D334"/>
    <mergeCell ref="C343:D343"/>
    <mergeCell ref="C340:D340"/>
    <mergeCell ref="A400:A405"/>
    <mergeCell ref="B400:B405"/>
    <mergeCell ref="C400:C405"/>
    <mergeCell ref="A388:A393"/>
    <mergeCell ref="B388:B393"/>
    <mergeCell ref="C388:C393"/>
    <mergeCell ref="A394:A399"/>
    <mergeCell ref="A281:A286"/>
    <mergeCell ref="B281:B286"/>
    <mergeCell ref="A382:A387"/>
    <mergeCell ref="B382:B387"/>
    <mergeCell ref="A376:A381"/>
    <mergeCell ref="A370:A375"/>
    <mergeCell ref="B370:B375"/>
    <mergeCell ref="A364:A369"/>
    <mergeCell ref="B364:B369"/>
    <mergeCell ref="A346:A351"/>
    <mergeCell ref="C337:D337"/>
    <mergeCell ref="C338:D338"/>
    <mergeCell ref="C281:C286"/>
    <mergeCell ref="A100:A105"/>
    <mergeCell ref="B223:B233"/>
    <mergeCell ref="C144:C149"/>
    <mergeCell ref="C180:D180"/>
    <mergeCell ref="A261:A268"/>
    <mergeCell ref="A223:A233"/>
    <mergeCell ref="C259:D259"/>
    <mergeCell ref="C234:C239"/>
    <mergeCell ref="C198:D198"/>
    <mergeCell ref="B106:B116"/>
    <mergeCell ref="C184:D184"/>
    <mergeCell ref="C115:D115"/>
    <mergeCell ref="C125:D125"/>
    <mergeCell ref="C111:D111"/>
    <mergeCell ref="C106:C110"/>
    <mergeCell ref="C127:D127"/>
    <mergeCell ref="B117:B128"/>
    <mergeCell ref="A167:A172"/>
    <mergeCell ref="C297:D297"/>
    <mergeCell ref="C261:C265"/>
    <mergeCell ref="C291:D291"/>
    <mergeCell ref="C179:D179"/>
    <mergeCell ref="C295:D295"/>
    <mergeCell ref="C269:C274"/>
    <mergeCell ref="C287:C290"/>
    <mergeCell ref="C201:D201"/>
    <mergeCell ref="C258:D258"/>
    <mergeCell ref="C300:D300"/>
    <mergeCell ref="C299:D299"/>
    <mergeCell ref="C293:D293"/>
    <mergeCell ref="C294:D294"/>
    <mergeCell ref="A187:A192"/>
    <mergeCell ref="A252:A260"/>
    <mergeCell ref="B261:B268"/>
    <mergeCell ref="C257:D257"/>
    <mergeCell ref="C266:D266"/>
    <mergeCell ref="C267:D267"/>
    <mergeCell ref="B144:B149"/>
    <mergeCell ref="C292:D292"/>
    <mergeCell ref="B246:B251"/>
    <mergeCell ref="C185:D185"/>
    <mergeCell ref="C230:D230"/>
    <mergeCell ref="C232:D232"/>
    <mergeCell ref="B173:B186"/>
    <mergeCell ref="C178:D178"/>
    <mergeCell ref="C211:C216"/>
    <mergeCell ref="B211:B216"/>
    <mergeCell ref="C202:D202"/>
    <mergeCell ref="B193:B210"/>
    <mergeCell ref="B187:B192"/>
    <mergeCell ref="C156:D156"/>
    <mergeCell ref="C150:C153"/>
    <mergeCell ref="C164:D164"/>
    <mergeCell ref="B167:B172"/>
    <mergeCell ref="C137:D137"/>
    <mergeCell ref="C135:D135"/>
    <mergeCell ref="A129:A143"/>
    <mergeCell ref="C123:D123"/>
    <mergeCell ref="C126:D126"/>
    <mergeCell ref="A117:A128"/>
    <mergeCell ref="C117:C121"/>
    <mergeCell ref="C141:D141"/>
    <mergeCell ref="C142:D142"/>
    <mergeCell ref="B129:B143"/>
    <mergeCell ref="A234:A239"/>
    <mergeCell ref="B234:B239"/>
    <mergeCell ref="A211:A216"/>
    <mergeCell ref="A275:A280"/>
    <mergeCell ref="A144:A149"/>
    <mergeCell ref="C122:D122"/>
    <mergeCell ref="C139:D139"/>
    <mergeCell ref="C140:D140"/>
    <mergeCell ref="C136:D136"/>
    <mergeCell ref="C134:D134"/>
    <mergeCell ref="B252:B260"/>
    <mergeCell ref="C217:C222"/>
    <mergeCell ref="C228:D228"/>
    <mergeCell ref="C223:C227"/>
    <mergeCell ref="A173:A186"/>
    <mergeCell ref="B275:B280"/>
    <mergeCell ref="A240:A245"/>
    <mergeCell ref="B240:B245"/>
    <mergeCell ref="A246:A251"/>
    <mergeCell ref="A269:A274"/>
    <mergeCell ref="C207:D207"/>
    <mergeCell ref="C208:D208"/>
    <mergeCell ref="C209:D209"/>
    <mergeCell ref="C204:D204"/>
    <mergeCell ref="C275:C280"/>
    <mergeCell ref="C231:D231"/>
    <mergeCell ref="C246:C251"/>
    <mergeCell ref="C252:C256"/>
    <mergeCell ref="C229:D229"/>
    <mergeCell ref="C240:C245"/>
    <mergeCell ref="A217:A222"/>
    <mergeCell ref="B217:B222"/>
    <mergeCell ref="B100:B105"/>
    <mergeCell ref="C100:C105"/>
    <mergeCell ref="B159:B166"/>
    <mergeCell ref="C159:C162"/>
    <mergeCell ref="C163:D163"/>
    <mergeCell ref="C167:C172"/>
    <mergeCell ref="A106:A116"/>
    <mergeCell ref="C197:D197"/>
    <mergeCell ref="C173:C177"/>
    <mergeCell ref="C181:D181"/>
    <mergeCell ref="C193:C196"/>
    <mergeCell ref="C182:D182"/>
    <mergeCell ref="C183:D183"/>
    <mergeCell ref="B150:B158"/>
    <mergeCell ref="C155:D155"/>
    <mergeCell ref="C82:D82"/>
    <mergeCell ref="C88:C93"/>
    <mergeCell ref="A150:A158"/>
    <mergeCell ref="C187:C192"/>
    <mergeCell ref="A159:A166"/>
    <mergeCell ref="A193:A210"/>
    <mergeCell ref="C199:D199"/>
    <mergeCell ref="C206:D206"/>
    <mergeCell ref="C205:D205"/>
    <mergeCell ref="C200:D200"/>
    <mergeCell ref="C75:C79"/>
    <mergeCell ref="C85:D85"/>
    <mergeCell ref="A94:A99"/>
    <mergeCell ref="B69:B74"/>
    <mergeCell ref="C81:D81"/>
    <mergeCell ref="C83:D83"/>
    <mergeCell ref="A75:A87"/>
    <mergeCell ref="B75:B87"/>
    <mergeCell ref="B88:B93"/>
    <mergeCell ref="A88:A93"/>
    <mergeCell ref="C52:D52"/>
    <mergeCell ref="C86:D86"/>
    <mergeCell ref="C94:C99"/>
    <mergeCell ref="A63:A68"/>
    <mergeCell ref="B63:B68"/>
    <mergeCell ref="B94:B99"/>
    <mergeCell ref="C84:D84"/>
    <mergeCell ref="C80:D80"/>
    <mergeCell ref="A69:A74"/>
    <mergeCell ref="C69:C74"/>
    <mergeCell ref="C33:D33"/>
    <mergeCell ref="D7:D8"/>
    <mergeCell ref="C37:D37"/>
    <mergeCell ref="C38:D38"/>
    <mergeCell ref="B43:B53"/>
    <mergeCell ref="C43:C47"/>
    <mergeCell ref="C48:D48"/>
    <mergeCell ref="C49:D49"/>
    <mergeCell ref="C50:D50"/>
    <mergeCell ref="C51:D51"/>
    <mergeCell ref="C34:D34"/>
    <mergeCell ref="C28:C32"/>
    <mergeCell ref="A43:A53"/>
    <mergeCell ref="C112:D112"/>
    <mergeCell ref="C113:D113"/>
    <mergeCell ref="A7:A8"/>
    <mergeCell ref="B7:B8"/>
    <mergeCell ref="C7:C8"/>
    <mergeCell ref="B10:B15"/>
    <mergeCell ref="C10:C15"/>
    <mergeCell ref="C60:D60"/>
    <mergeCell ref="C54:C57"/>
    <mergeCell ref="A28:A42"/>
    <mergeCell ref="B28:B42"/>
    <mergeCell ref="C36:D36"/>
    <mergeCell ref="A22:A27"/>
    <mergeCell ref="B22:B27"/>
    <mergeCell ref="C40:D40"/>
    <mergeCell ref="C41:D41"/>
    <mergeCell ref="C35:D35"/>
    <mergeCell ref="C138:D138"/>
    <mergeCell ref="C154:D154"/>
    <mergeCell ref="F1:H1"/>
    <mergeCell ref="F2:H2"/>
    <mergeCell ref="C42:D42"/>
    <mergeCell ref="C128:D128"/>
    <mergeCell ref="A4:H4"/>
    <mergeCell ref="A5:H5"/>
    <mergeCell ref="C22:C27"/>
    <mergeCell ref="A54:A62"/>
    <mergeCell ref="B16:B21"/>
    <mergeCell ref="C16:C21"/>
    <mergeCell ref="E7:H7"/>
    <mergeCell ref="A10:A15"/>
    <mergeCell ref="A16:A21"/>
    <mergeCell ref="C114:D114"/>
    <mergeCell ref="B54:B62"/>
    <mergeCell ref="C63:C68"/>
    <mergeCell ref="C58:D58"/>
    <mergeCell ref="C59:D59"/>
  </mergeCells>
  <phoneticPr fontId="0" type="noConversion"/>
  <pageMargins left="0.39370078740157483" right="0.39370078740157483" top="0.98425196850393704" bottom="0.39370078740157483" header="0.51181102362204722" footer="0.51181102362204722"/>
  <pageSetup paperSize="9" scale="66" firstPageNumber="0" fitToHeight="44" orientation="landscape" verticalDpi="300" r:id="rId1"/>
  <headerFooter alignWithMargins="0"/>
  <rowBreaks count="1" manualBreakCount="1">
    <brk id="57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50"/>
  </sheetPr>
  <dimension ref="A1:K433"/>
  <sheetViews>
    <sheetView tabSelected="1" zoomScale="55" zoomScaleNormal="55" zoomScaleSheetLayoutView="55" workbookViewId="0">
      <selection activeCell="I2" sqref="I2:K2"/>
    </sheetView>
  </sheetViews>
  <sheetFormatPr defaultRowHeight="15" outlineLevelRow="1"/>
  <cols>
    <col min="1" max="1" width="20.85546875" style="1" customWidth="1"/>
    <col min="2" max="2" width="35.7109375" style="1" customWidth="1"/>
    <col min="3" max="3" width="25.42578125" style="1" customWidth="1"/>
    <col min="4" max="4" width="36.7109375" style="1" customWidth="1"/>
    <col min="5" max="5" width="21.28515625" style="7" customWidth="1"/>
    <col min="6" max="7" width="18.28515625" style="55" customWidth="1"/>
    <col min="8" max="8" width="19" style="2" customWidth="1"/>
    <col min="9" max="9" width="18.7109375" style="2" customWidth="1"/>
    <col min="10" max="10" width="18.140625" style="2" customWidth="1"/>
    <col min="11" max="11" width="19.85546875" style="2" customWidth="1"/>
    <col min="12" max="16384" width="9.140625" style="1"/>
  </cols>
  <sheetData>
    <row r="1" spans="1:11" ht="18" customHeight="1">
      <c r="E1" s="6"/>
      <c r="F1" s="49"/>
      <c r="G1" s="49"/>
      <c r="H1" s="42"/>
      <c r="I1" s="64" t="s">
        <v>45</v>
      </c>
      <c r="J1" s="64"/>
      <c r="K1" s="64"/>
    </row>
    <row r="2" spans="1:11" ht="78" customHeight="1">
      <c r="E2" s="6"/>
      <c r="F2" s="50"/>
      <c r="G2" s="50"/>
      <c r="H2" s="43"/>
      <c r="I2" s="65" t="s">
        <v>209</v>
      </c>
      <c r="J2" s="65"/>
      <c r="K2" s="65"/>
    </row>
    <row r="4" spans="1:11" ht="20.25">
      <c r="A4" s="66" t="s">
        <v>0</v>
      </c>
      <c r="B4" s="66"/>
      <c r="C4" s="66"/>
      <c r="D4" s="66"/>
      <c r="E4" s="66"/>
      <c r="F4" s="66"/>
      <c r="G4" s="66"/>
      <c r="H4" s="66"/>
      <c r="I4" s="66"/>
      <c r="J4" s="66"/>
      <c r="K4" s="66"/>
    </row>
    <row r="5" spans="1:11" ht="24" customHeight="1">
      <c r="A5" s="67" t="s">
        <v>176</v>
      </c>
      <c r="B5" s="67"/>
      <c r="C5" s="67"/>
      <c r="D5" s="67"/>
      <c r="E5" s="67"/>
      <c r="F5" s="67"/>
      <c r="G5" s="67"/>
      <c r="H5" s="67"/>
      <c r="I5" s="67"/>
      <c r="J5" s="67"/>
      <c r="K5" s="67"/>
    </row>
    <row r="7" spans="1:11" s="47" customFormat="1" ht="34.15" customHeight="1">
      <c r="A7" s="90" t="s">
        <v>1</v>
      </c>
      <c r="B7" s="91" t="s">
        <v>128</v>
      </c>
      <c r="C7" s="91" t="s">
        <v>2</v>
      </c>
      <c r="D7" s="91" t="s">
        <v>3</v>
      </c>
      <c r="E7" s="89" t="s">
        <v>129</v>
      </c>
      <c r="F7" s="89"/>
      <c r="G7" s="89"/>
      <c r="H7" s="89"/>
      <c r="I7" s="89"/>
      <c r="J7" s="89"/>
      <c r="K7" s="89"/>
    </row>
    <row r="8" spans="1:11" s="47" customFormat="1" ht="42.75" customHeight="1">
      <c r="A8" s="90"/>
      <c r="B8" s="91"/>
      <c r="C8" s="91"/>
      <c r="D8" s="91"/>
      <c r="E8" s="95" t="s">
        <v>130</v>
      </c>
      <c r="F8" s="51" t="s">
        <v>192</v>
      </c>
      <c r="G8" s="51" t="s">
        <v>194</v>
      </c>
      <c r="H8" s="14" t="s">
        <v>196</v>
      </c>
      <c r="I8" s="14" t="s">
        <v>197</v>
      </c>
      <c r="J8" s="14" t="s">
        <v>198</v>
      </c>
      <c r="K8" s="14" t="s">
        <v>201</v>
      </c>
    </row>
    <row r="9" spans="1:11" s="47" customFormat="1" ht="23.25" customHeight="1">
      <c r="A9" s="90"/>
      <c r="B9" s="90"/>
      <c r="C9" s="90"/>
      <c r="D9" s="91"/>
      <c r="E9" s="96"/>
      <c r="F9" s="52" t="s">
        <v>191</v>
      </c>
      <c r="G9" s="52" t="s">
        <v>193</v>
      </c>
      <c r="H9" s="48" t="s">
        <v>195</v>
      </c>
      <c r="I9" s="48" t="s">
        <v>200</v>
      </c>
      <c r="J9" s="48" t="s">
        <v>199</v>
      </c>
      <c r="K9" s="48" t="s">
        <v>202</v>
      </c>
    </row>
    <row r="10" spans="1:11">
      <c r="A10" s="15">
        <v>1</v>
      </c>
      <c r="B10" s="15">
        <v>2</v>
      </c>
      <c r="C10" s="15">
        <v>3</v>
      </c>
      <c r="D10" s="15">
        <v>4</v>
      </c>
      <c r="E10" s="17">
        <v>5</v>
      </c>
      <c r="F10" s="53">
        <v>6</v>
      </c>
      <c r="G10" s="53">
        <v>7</v>
      </c>
      <c r="H10" s="17">
        <v>8</v>
      </c>
      <c r="I10" s="17">
        <v>9</v>
      </c>
      <c r="J10" s="17">
        <v>10</v>
      </c>
      <c r="K10" s="17">
        <v>11</v>
      </c>
    </row>
    <row r="11" spans="1:11" ht="43.9" customHeight="1">
      <c r="A11" s="58" t="s">
        <v>4</v>
      </c>
      <c r="B11" s="72" t="s">
        <v>141</v>
      </c>
      <c r="C11" s="58" t="s">
        <v>186</v>
      </c>
      <c r="D11" s="19" t="s">
        <v>5</v>
      </c>
      <c r="E11" s="20">
        <f>SUM(F11:K11)</f>
        <v>2144713.67594</v>
      </c>
      <c r="F11" s="20">
        <f t="shared" ref="F11:K11" si="0">SUM(F13:F16)</f>
        <v>404643.41386000003</v>
      </c>
      <c r="G11" s="20">
        <f t="shared" si="0"/>
        <v>379919.15843999997</v>
      </c>
      <c r="H11" s="20">
        <f t="shared" si="0"/>
        <v>328466.36923999997</v>
      </c>
      <c r="I11" s="20">
        <f t="shared" si="0"/>
        <v>337011.38293999998</v>
      </c>
      <c r="J11" s="20">
        <f t="shared" si="0"/>
        <v>365370.22851999995</v>
      </c>
      <c r="K11" s="20">
        <f t="shared" si="0"/>
        <v>329303.12293999997</v>
      </c>
    </row>
    <row r="12" spans="1:11" ht="30.75">
      <c r="A12" s="58"/>
      <c r="B12" s="72"/>
      <c r="C12" s="58"/>
      <c r="D12" s="21" t="s">
        <v>46</v>
      </c>
      <c r="E12" s="20"/>
      <c r="F12" s="56"/>
      <c r="G12" s="57"/>
      <c r="H12" s="56"/>
      <c r="I12" s="56"/>
      <c r="J12" s="22"/>
      <c r="K12" s="22"/>
    </row>
    <row r="13" spans="1:11" ht="25.15" customHeight="1">
      <c r="A13" s="58"/>
      <c r="B13" s="72"/>
      <c r="C13" s="58"/>
      <c r="D13" s="21" t="s">
        <v>7</v>
      </c>
      <c r="E13" s="20">
        <f>SUM(F13:K13)</f>
        <v>1234.9958300000001</v>
      </c>
      <c r="F13" s="20">
        <f t="shared" ref="F13:K16" si="1">F19+F105+F226+F255+F366+F396</f>
        <v>1234.9958300000001</v>
      </c>
      <c r="G13" s="20">
        <f t="shared" si="1"/>
        <v>0</v>
      </c>
      <c r="H13" s="20">
        <f t="shared" si="1"/>
        <v>0</v>
      </c>
      <c r="I13" s="20">
        <f t="shared" si="1"/>
        <v>0</v>
      </c>
      <c r="J13" s="20">
        <f t="shared" si="1"/>
        <v>0</v>
      </c>
      <c r="K13" s="20">
        <f t="shared" si="1"/>
        <v>0</v>
      </c>
    </row>
    <row r="14" spans="1:11" ht="18.75">
      <c r="A14" s="58"/>
      <c r="B14" s="72"/>
      <c r="C14" s="58"/>
      <c r="D14" s="21" t="s">
        <v>8</v>
      </c>
      <c r="E14" s="20">
        <f>SUM(F14:K14)</f>
        <v>1455008.0902499999</v>
      </c>
      <c r="F14" s="20">
        <f t="shared" si="1"/>
        <v>274199.61015000002</v>
      </c>
      <c r="G14" s="20">
        <f t="shared" si="1"/>
        <v>269140.41950000002</v>
      </c>
      <c r="H14" s="20">
        <f t="shared" si="1"/>
        <v>216913.18030000001</v>
      </c>
      <c r="I14" s="20">
        <f t="shared" si="1"/>
        <v>225045.60800000001</v>
      </c>
      <c r="J14" s="20">
        <f t="shared" si="1"/>
        <v>251986.51129999998</v>
      </c>
      <c r="K14" s="20">
        <f t="shared" si="1"/>
        <v>217722.761</v>
      </c>
    </row>
    <row r="15" spans="1:11" ht="30.75">
      <c r="A15" s="58"/>
      <c r="B15" s="72"/>
      <c r="C15" s="58"/>
      <c r="D15" s="21" t="s">
        <v>9</v>
      </c>
      <c r="E15" s="20">
        <f>SUM(F15:K15)</f>
        <v>537896.57492000004</v>
      </c>
      <c r="F15" s="20">
        <f t="shared" si="1"/>
        <v>106144.96764</v>
      </c>
      <c r="G15" s="20">
        <f t="shared" si="1"/>
        <v>85276.703999999998</v>
      </c>
      <c r="H15" s="20">
        <f t="shared" si="1"/>
        <v>86051.153999999995</v>
      </c>
      <c r="I15" s="20">
        <f t="shared" si="1"/>
        <v>86463.739999999991</v>
      </c>
      <c r="J15" s="20">
        <f t="shared" si="1"/>
        <v>87881.682279999979</v>
      </c>
      <c r="K15" s="20">
        <f t="shared" si="1"/>
        <v>86078.32699999999</v>
      </c>
    </row>
    <row r="16" spans="1:11" ht="61.5" customHeight="1">
      <c r="A16" s="58"/>
      <c r="B16" s="72"/>
      <c r="C16" s="58"/>
      <c r="D16" s="21" t="s">
        <v>10</v>
      </c>
      <c r="E16" s="20">
        <f>SUM(F16:K16)</f>
        <v>150574.01493999999</v>
      </c>
      <c r="F16" s="20">
        <f t="shared" si="1"/>
        <v>23063.840239999998</v>
      </c>
      <c r="G16" s="20">
        <f t="shared" si="1"/>
        <v>25502.034940000001</v>
      </c>
      <c r="H16" s="20">
        <f t="shared" si="1"/>
        <v>25502.034940000001</v>
      </c>
      <c r="I16" s="20">
        <f t="shared" si="1"/>
        <v>25502.034940000001</v>
      </c>
      <c r="J16" s="20">
        <f t="shared" si="1"/>
        <v>25502.034940000001</v>
      </c>
      <c r="K16" s="20">
        <f t="shared" si="1"/>
        <v>25502.034940000001</v>
      </c>
    </row>
    <row r="17" spans="1:11" ht="38.25" customHeight="1">
      <c r="A17" s="59" t="s">
        <v>14</v>
      </c>
      <c r="B17" s="58" t="s">
        <v>142</v>
      </c>
      <c r="C17" s="59" t="s">
        <v>185</v>
      </c>
      <c r="D17" s="19" t="s">
        <v>5</v>
      </c>
      <c r="E17" s="20">
        <f>F17+G17+H17+I17+J17+K17</f>
        <v>866252.70612999983</v>
      </c>
      <c r="F17" s="20">
        <f t="shared" ref="F17:K17" si="2">SUM(F19:F22)</f>
        <v>157436.20163</v>
      </c>
      <c r="G17" s="20">
        <f t="shared" si="2"/>
        <v>155600.97649999999</v>
      </c>
      <c r="H17" s="20">
        <f t="shared" si="2"/>
        <v>137313.84</v>
      </c>
      <c r="I17" s="20">
        <f t="shared" si="2"/>
        <v>138633.89599999998</v>
      </c>
      <c r="J17" s="20">
        <f t="shared" si="2"/>
        <v>138633.89599999998</v>
      </c>
      <c r="K17" s="20">
        <f t="shared" si="2"/>
        <v>138633.89599999998</v>
      </c>
    </row>
    <row r="18" spans="1:11" ht="38.25" customHeight="1">
      <c r="A18" s="59"/>
      <c r="B18" s="58"/>
      <c r="C18" s="59"/>
      <c r="D18" s="21" t="s">
        <v>46</v>
      </c>
      <c r="E18" s="20"/>
      <c r="F18" s="22"/>
      <c r="G18" s="22"/>
      <c r="H18" s="22"/>
      <c r="I18" s="22"/>
      <c r="J18" s="22"/>
      <c r="K18" s="22"/>
    </row>
    <row r="19" spans="1:11" ht="22.35" customHeight="1">
      <c r="A19" s="59"/>
      <c r="B19" s="58"/>
      <c r="C19" s="59"/>
      <c r="D19" s="21" t="s">
        <v>7</v>
      </c>
      <c r="E19" s="20">
        <f>F19+G19+H19+I19+J19+K19</f>
        <v>0</v>
      </c>
      <c r="F19" s="20">
        <f t="shared" ref="F19:H22" si="3">F25+F72</f>
        <v>0</v>
      </c>
      <c r="G19" s="20">
        <f t="shared" si="3"/>
        <v>0</v>
      </c>
      <c r="H19" s="20">
        <f t="shared" si="3"/>
        <v>0</v>
      </c>
      <c r="I19" s="20">
        <f t="shared" ref="I19:K22" si="4">I25+I72</f>
        <v>0</v>
      </c>
      <c r="J19" s="20">
        <f t="shared" si="4"/>
        <v>0</v>
      </c>
      <c r="K19" s="20">
        <f t="shared" si="4"/>
        <v>0</v>
      </c>
    </row>
    <row r="20" spans="1:11" ht="21.6" customHeight="1">
      <c r="A20" s="59"/>
      <c r="B20" s="58"/>
      <c r="C20" s="59"/>
      <c r="D20" s="21" t="s">
        <v>8</v>
      </c>
      <c r="E20" s="20">
        <f>F20+G20+H20+I20+J20+K20</f>
        <v>607967.84600000002</v>
      </c>
      <c r="F20" s="20">
        <f t="shared" si="3"/>
        <v>111223.243</v>
      </c>
      <c r="G20" s="20">
        <f t="shared" si="3"/>
        <v>112984.90000000001</v>
      </c>
      <c r="H20" s="20">
        <f t="shared" si="3"/>
        <v>94925.481</v>
      </c>
      <c r="I20" s="20">
        <f t="shared" si="4"/>
        <v>96278.073999999993</v>
      </c>
      <c r="J20" s="20">
        <f t="shared" si="4"/>
        <v>96278.073999999993</v>
      </c>
      <c r="K20" s="20">
        <f t="shared" si="4"/>
        <v>96278.073999999993</v>
      </c>
    </row>
    <row r="21" spans="1:11" ht="30.75">
      <c r="A21" s="59"/>
      <c r="B21" s="58"/>
      <c r="C21" s="59"/>
      <c r="D21" s="21" t="s">
        <v>9</v>
      </c>
      <c r="E21" s="20">
        <f>F21+G21+H21+I21+J21+K21</f>
        <v>130455.84282999998</v>
      </c>
      <c r="F21" s="20">
        <f t="shared" si="3"/>
        <v>26939.951330000004</v>
      </c>
      <c r="G21" s="20">
        <f t="shared" si="3"/>
        <v>20904.874500000002</v>
      </c>
      <c r="H21" s="20">
        <f t="shared" si="3"/>
        <v>20677.156999999999</v>
      </c>
      <c r="I21" s="20">
        <f t="shared" si="4"/>
        <v>20644.62</v>
      </c>
      <c r="J21" s="20">
        <f t="shared" si="4"/>
        <v>20644.62</v>
      </c>
      <c r="K21" s="20">
        <f t="shared" si="4"/>
        <v>20644.62</v>
      </c>
    </row>
    <row r="22" spans="1:11" ht="21" customHeight="1">
      <c r="A22" s="59"/>
      <c r="B22" s="58"/>
      <c r="C22" s="59"/>
      <c r="D22" s="21" t="s">
        <v>10</v>
      </c>
      <c r="E22" s="20">
        <f>F22+G22+H22+I22+J22+K22</f>
        <v>127829.01730000002</v>
      </c>
      <c r="F22" s="20">
        <f t="shared" si="3"/>
        <v>19273.007299999997</v>
      </c>
      <c r="G22" s="20">
        <f t="shared" si="3"/>
        <v>21711.202000000001</v>
      </c>
      <c r="H22" s="20">
        <f t="shared" si="3"/>
        <v>21711.202000000001</v>
      </c>
      <c r="I22" s="20">
        <f t="shared" si="4"/>
        <v>21711.202000000001</v>
      </c>
      <c r="J22" s="20">
        <f t="shared" si="4"/>
        <v>21711.202000000001</v>
      </c>
      <c r="K22" s="20">
        <f t="shared" si="4"/>
        <v>21711.202000000001</v>
      </c>
    </row>
    <row r="23" spans="1:11" ht="25.35" customHeight="1">
      <c r="A23" s="58" t="s">
        <v>11</v>
      </c>
      <c r="B23" s="58" t="s">
        <v>143</v>
      </c>
      <c r="C23" s="58" t="s">
        <v>15</v>
      </c>
      <c r="D23" s="19" t="s">
        <v>5</v>
      </c>
      <c r="E23" s="30">
        <f>F23+G23+H23+I23+J23+K23</f>
        <v>866182.70612999983</v>
      </c>
      <c r="F23" s="20">
        <f t="shared" ref="F23:K23" si="5">F24+F25+F26+F27+F28</f>
        <v>157366.20163</v>
      </c>
      <c r="G23" s="20">
        <f t="shared" si="5"/>
        <v>155600.97649999999</v>
      </c>
      <c r="H23" s="30">
        <f t="shared" si="5"/>
        <v>137313.84</v>
      </c>
      <c r="I23" s="30">
        <f t="shared" si="5"/>
        <v>138633.89599999998</v>
      </c>
      <c r="J23" s="30">
        <f t="shared" si="5"/>
        <v>138633.89599999998</v>
      </c>
      <c r="K23" s="30">
        <f t="shared" si="5"/>
        <v>138633.89599999998</v>
      </c>
    </row>
    <row r="24" spans="1:11" ht="30.75">
      <c r="A24" s="58"/>
      <c r="B24" s="58"/>
      <c r="C24" s="58"/>
      <c r="D24" s="21" t="s">
        <v>46</v>
      </c>
      <c r="E24" s="30"/>
      <c r="F24" s="22"/>
      <c r="G24" s="22"/>
      <c r="H24" s="31"/>
      <c r="I24" s="31"/>
      <c r="J24" s="31"/>
      <c r="K24" s="31"/>
    </row>
    <row r="25" spans="1:11" ht="18.75">
      <c r="A25" s="58"/>
      <c r="B25" s="58"/>
      <c r="C25" s="58"/>
      <c r="D25" s="21" t="s">
        <v>7</v>
      </c>
      <c r="E25" s="30">
        <f>F25+G25+H25+I25+J25+K25</f>
        <v>0</v>
      </c>
      <c r="F25" s="22">
        <f>F57+F31+F46+F66</f>
        <v>0</v>
      </c>
      <c r="G25" s="22">
        <f>G57+G31+G46</f>
        <v>0</v>
      </c>
      <c r="H25" s="31">
        <f>H57+H31+H46</f>
        <v>0</v>
      </c>
      <c r="I25" s="31">
        <f>I57+I31+I46</f>
        <v>0</v>
      </c>
      <c r="J25" s="31">
        <f>J57+J31+J46</f>
        <v>0</v>
      </c>
      <c r="K25" s="31">
        <f>K57+K31+K46</f>
        <v>0</v>
      </c>
    </row>
    <row r="26" spans="1:11" ht="18.75">
      <c r="A26" s="58"/>
      <c r="B26" s="58"/>
      <c r="C26" s="58"/>
      <c r="D26" s="21" t="s">
        <v>8</v>
      </c>
      <c r="E26" s="30">
        <f>F26+G26+H26+I26+J26+K26</f>
        <v>607967.84600000002</v>
      </c>
      <c r="F26" s="22">
        <f>F58+F32+F47+F67</f>
        <v>111223.243</v>
      </c>
      <c r="G26" s="22">
        <f>G58+G32+G47+G67</f>
        <v>112984.90000000001</v>
      </c>
      <c r="H26" s="31">
        <f>H58+H32+H47+H67</f>
        <v>94925.481</v>
      </c>
      <c r="I26" s="31">
        <f>I58+I32+I47+I67</f>
        <v>96278.073999999993</v>
      </c>
      <c r="J26" s="31">
        <f>J58+J32+J47+J67</f>
        <v>96278.073999999993</v>
      </c>
      <c r="K26" s="31">
        <f>K58+K32+K47+K67</f>
        <v>96278.073999999993</v>
      </c>
    </row>
    <row r="27" spans="1:11" ht="30.75">
      <c r="A27" s="58"/>
      <c r="B27" s="58"/>
      <c r="C27" s="58"/>
      <c r="D27" s="21" t="s">
        <v>9</v>
      </c>
      <c r="E27" s="30">
        <f>F27+G27+H27+I27+J27+K27</f>
        <v>130385.84282999998</v>
      </c>
      <c r="F27" s="22">
        <f t="shared" ref="F27:K27" si="6">F62+F33+F48+F68</f>
        <v>26869.951330000004</v>
      </c>
      <c r="G27" s="22">
        <f t="shared" si="6"/>
        <v>20904.874500000002</v>
      </c>
      <c r="H27" s="31">
        <f t="shared" si="6"/>
        <v>20677.156999999999</v>
      </c>
      <c r="I27" s="31">
        <f t="shared" si="6"/>
        <v>20644.62</v>
      </c>
      <c r="J27" s="31">
        <f t="shared" si="6"/>
        <v>20644.62</v>
      </c>
      <c r="K27" s="31">
        <f t="shared" si="6"/>
        <v>20644.62</v>
      </c>
    </row>
    <row r="28" spans="1:11" ht="18.75">
      <c r="A28" s="58"/>
      <c r="B28" s="58"/>
      <c r="C28" s="58"/>
      <c r="D28" s="21" t="s">
        <v>10</v>
      </c>
      <c r="E28" s="30">
        <f>F28+G28+H28+I28+J28+K28</f>
        <v>127829.01730000002</v>
      </c>
      <c r="F28" s="22">
        <f t="shared" ref="F28:K28" si="7">F63+F40+F54+F69</f>
        <v>19273.007299999997</v>
      </c>
      <c r="G28" s="22">
        <f t="shared" si="7"/>
        <v>21711.202000000001</v>
      </c>
      <c r="H28" s="31">
        <f t="shared" si="7"/>
        <v>21711.202000000001</v>
      </c>
      <c r="I28" s="31">
        <f t="shared" si="7"/>
        <v>21711.202000000001</v>
      </c>
      <c r="J28" s="31">
        <f t="shared" si="7"/>
        <v>21711.202000000001</v>
      </c>
      <c r="K28" s="31">
        <f t="shared" si="7"/>
        <v>21711.202000000001</v>
      </c>
    </row>
    <row r="29" spans="1:11" ht="18" customHeight="1">
      <c r="A29" s="86" t="s">
        <v>50</v>
      </c>
      <c r="B29" s="86" t="s">
        <v>143</v>
      </c>
      <c r="C29" s="69" t="s">
        <v>72</v>
      </c>
      <c r="D29" s="19" t="s">
        <v>5</v>
      </c>
      <c r="E29" s="20">
        <f>F29+G29+H29+I29+J29+K29</f>
        <v>256283.02145999996</v>
      </c>
      <c r="F29" s="20">
        <f t="shared" ref="F29:K29" si="8">F30+F31+F32+F33+F40</f>
        <v>44211.119959999996</v>
      </c>
      <c r="G29" s="20">
        <f t="shared" si="8"/>
        <v>42616.076500000003</v>
      </c>
      <c r="H29" s="20">
        <f t="shared" si="8"/>
        <v>42388.358999999997</v>
      </c>
      <c r="I29" s="20">
        <f t="shared" si="8"/>
        <v>42355.822</v>
      </c>
      <c r="J29" s="20">
        <f t="shared" si="8"/>
        <v>42355.822</v>
      </c>
      <c r="K29" s="20">
        <f t="shared" si="8"/>
        <v>42355.822</v>
      </c>
    </row>
    <row r="30" spans="1:11" ht="28.5" customHeight="1">
      <c r="A30" s="87"/>
      <c r="B30" s="87"/>
      <c r="C30" s="68"/>
      <c r="D30" s="21" t="s">
        <v>46</v>
      </c>
      <c r="E30" s="20"/>
      <c r="F30" s="22"/>
      <c r="G30" s="22"/>
      <c r="H30" s="22"/>
      <c r="I30" s="22"/>
      <c r="J30" s="22"/>
      <c r="K30" s="22"/>
    </row>
    <row r="31" spans="1:11" ht="20.25" customHeight="1">
      <c r="A31" s="87"/>
      <c r="B31" s="87"/>
      <c r="C31" s="68"/>
      <c r="D31" s="21" t="s">
        <v>7</v>
      </c>
      <c r="E31" s="20">
        <f t="shared" ref="E31:E40" si="9">F31+G31+H31+I31+J31+K31</f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</row>
    <row r="32" spans="1:11" ht="15.75" customHeight="1">
      <c r="A32" s="87"/>
      <c r="B32" s="87"/>
      <c r="C32" s="68"/>
      <c r="D32" s="21" t="s">
        <v>8</v>
      </c>
      <c r="E32" s="20">
        <f t="shared" si="9"/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</row>
    <row r="33" spans="1:11" ht="35.450000000000003" customHeight="1">
      <c r="A33" s="87"/>
      <c r="B33" s="87"/>
      <c r="C33" s="68"/>
      <c r="D33" s="21" t="s">
        <v>9</v>
      </c>
      <c r="E33" s="20">
        <f t="shared" si="9"/>
        <v>128454.00415999998</v>
      </c>
      <c r="F33" s="22">
        <f>24268.15-646.908+1316.87066</f>
        <v>24938.112660000003</v>
      </c>
      <c r="G33" s="22">
        <v>20904.874500000002</v>
      </c>
      <c r="H33" s="22">
        <v>20677.156999999999</v>
      </c>
      <c r="I33" s="22">
        <v>20644.62</v>
      </c>
      <c r="J33" s="22">
        <v>20644.62</v>
      </c>
      <c r="K33" s="22">
        <v>20644.62</v>
      </c>
    </row>
    <row r="34" spans="1:11" ht="16.350000000000001" customHeight="1">
      <c r="A34" s="87"/>
      <c r="B34" s="87"/>
      <c r="C34" s="63" t="s">
        <v>47</v>
      </c>
      <c r="D34" s="63"/>
      <c r="E34" s="20">
        <f t="shared" si="9"/>
        <v>0</v>
      </c>
      <c r="F34" s="22"/>
      <c r="G34" s="22"/>
      <c r="H34" s="22"/>
      <c r="I34" s="22"/>
      <c r="J34" s="22"/>
      <c r="K34" s="22"/>
    </row>
    <row r="35" spans="1:11" ht="16.5" customHeight="1">
      <c r="A35" s="87"/>
      <c r="B35" s="87"/>
      <c r="C35" s="62" t="s">
        <v>13</v>
      </c>
      <c r="D35" s="62"/>
      <c r="E35" s="23">
        <f t="shared" si="9"/>
        <v>99124.737789999999</v>
      </c>
      <c r="F35" s="24">
        <v>98844.348790000004</v>
      </c>
      <c r="G35" s="24">
        <v>280.38900000000001</v>
      </c>
      <c r="H35" s="24">
        <v>0</v>
      </c>
      <c r="I35" s="24">
        <v>0</v>
      </c>
      <c r="J35" s="24">
        <v>0</v>
      </c>
      <c r="K35" s="24">
        <v>0</v>
      </c>
    </row>
    <row r="36" spans="1:11" ht="16.5" customHeight="1">
      <c r="A36" s="88"/>
      <c r="B36" s="88"/>
      <c r="C36" s="62" t="s">
        <v>12</v>
      </c>
      <c r="D36" s="62"/>
      <c r="E36" s="23">
        <f t="shared" si="9"/>
        <v>96898.480390000012</v>
      </c>
      <c r="F36" s="24">
        <v>16015.72539</v>
      </c>
      <c r="G36" s="24">
        <v>16176.550999999999</v>
      </c>
      <c r="H36" s="24">
        <v>16176.550999999999</v>
      </c>
      <c r="I36" s="24">
        <v>16176.550999999999</v>
      </c>
      <c r="J36" s="24">
        <v>16176.550999999999</v>
      </c>
      <c r="K36" s="24">
        <v>16176.550999999999</v>
      </c>
    </row>
    <row r="37" spans="1:11" ht="15.75" customHeight="1">
      <c r="A37" s="92"/>
      <c r="B37" s="92"/>
      <c r="C37" s="62" t="s">
        <v>17</v>
      </c>
      <c r="D37" s="62"/>
      <c r="E37" s="23">
        <f t="shared" si="9"/>
        <v>1921.95</v>
      </c>
      <c r="F37" s="24">
        <v>284.7</v>
      </c>
      <c r="G37" s="24">
        <v>327.45</v>
      </c>
      <c r="H37" s="24">
        <v>327.45</v>
      </c>
      <c r="I37" s="24">
        <v>327.45</v>
      </c>
      <c r="J37" s="24">
        <v>327.45</v>
      </c>
      <c r="K37" s="24">
        <v>327.45</v>
      </c>
    </row>
    <row r="38" spans="1:11" ht="104.45" customHeight="1">
      <c r="A38" s="93"/>
      <c r="B38" s="93"/>
      <c r="C38" s="61" t="s">
        <v>117</v>
      </c>
      <c r="D38" s="61"/>
      <c r="E38" s="23">
        <f t="shared" si="9"/>
        <v>1177.79</v>
      </c>
      <c r="F38" s="24">
        <v>159.465</v>
      </c>
      <c r="G38" s="24">
        <v>267.125</v>
      </c>
      <c r="H38" s="24">
        <v>187.8</v>
      </c>
      <c r="I38" s="24">
        <v>187.8</v>
      </c>
      <c r="J38" s="24">
        <v>187.8</v>
      </c>
      <c r="K38" s="24">
        <v>187.8</v>
      </c>
    </row>
    <row r="39" spans="1:11" ht="58.9" customHeight="1">
      <c r="A39" s="93"/>
      <c r="B39" s="93"/>
      <c r="C39" s="61" t="s">
        <v>112</v>
      </c>
      <c r="D39" s="61"/>
      <c r="E39" s="23">
        <f t="shared" si="9"/>
        <v>1624.2140000000002</v>
      </c>
      <c r="F39" s="24">
        <v>232.29900000000001</v>
      </c>
      <c r="G39" s="24">
        <v>278.38299999999998</v>
      </c>
      <c r="H39" s="24">
        <v>278.38299999999998</v>
      </c>
      <c r="I39" s="24">
        <v>278.38299999999998</v>
      </c>
      <c r="J39" s="24">
        <v>278.38299999999998</v>
      </c>
      <c r="K39" s="24">
        <v>278.38299999999998</v>
      </c>
    </row>
    <row r="40" spans="1:11" ht="19.350000000000001" customHeight="1">
      <c r="A40" s="93"/>
      <c r="B40" s="93"/>
      <c r="C40" s="18"/>
      <c r="D40" s="21" t="s">
        <v>10</v>
      </c>
      <c r="E40" s="20">
        <f t="shared" si="9"/>
        <v>127829.01730000002</v>
      </c>
      <c r="F40" s="22">
        <f>F42+F43</f>
        <v>19273.007299999997</v>
      </c>
      <c r="G40" s="22">
        <v>21711.202000000001</v>
      </c>
      <c r="H40" s="22">
        <v>21711.202000000001</v>
      </c>
      <c r="I40" s="22">
        <v>21711.202000000001</v>
      </c>
      <c r="J40" s="22">
        <v>21711.202000000001</v>
      </c>
      <c r="K40" s="22">
        <v>21711.202000000001</v>
      </c>
    </row>
    <row r="41" spans="1:11" ht="16.350000000000001" customHeight="1">
      <c r="A41" s="93"/>
      <c r="B41" s="93"/>
      <c r="C41" s="63" t="s">
        <v>47</v>
      </c>
      <c r="D41" s="63"/>
      <c r="E41" s="20"/>
      <c r="F41" s="22"/>
      <c r="G41" s="22"/>
      <c r="H41" s="22"/>
      <c r="I41" s="22"/>
      <c r="J41" s="22"/>
      <c r="K41" s="22"/>
    </row>
    <row r="42" spans="1:11" ht="16.899999999999999" customHeight="1">
      <c r="A42" s="93"/>
      <c r="B42" s="93"/>
      <c r="C42" s="62" t="s">
        <v>67</v>
      </c>
      <c r="D42" s="62"/>
      <c r="E42" s="23">
        <f>F42+G42+H42+I42+J42+K42</f>
        <v>107285.85677999999</v>
      </c>
      <c r="F42" s="24">
        <v>17880.976129999999</v>
      </c>
      <c r="G42" s="24">
        <f t="shared" ref="G42:K43" si="10">F42</f>
        <v>17880.976129999999</v>
      </c>
      <c r="H42" s="24">
        <f t="shared" si="10"/>
        <v>17880.976129999999</v>
      </c>
      <c r="I42" s="24">
        <f t="shared" si="10"/>
        <v>17880.976129999999</v>
      </c>
      <c r="J42" s="24">
        <f t="shared" si="10"/>
        <v>17880.976129999999</v>
      </c>
      <c r="K42" s="24">
        <f t="shared" si="10"/>
        <v>17880.976129999999</v>
      </c>
    </row>
    <row r="43" spans="1:11" ht="31.9" customHeight="1">
      <c r="A43" s="94"/>
      <c r="B43" s="94"/>
      <c r="C43" s="62" t="s">
        <v>66</v>
      </c>
      <c r="D43" s="62"/>
      <c r="E43" s="23">
        <f>F43+G43+H43+I43+J43+K43</f>
        <v>8352.1870199999994</v>
      </c>
      <c r="F43" s="24">
        <v>1392.03117</v>
      </c>
      <c r="G43" s="24">
        <f t="shared" si="10"/>
        <v>1392.03117</v>
      </c>
      <c r="H43" s="24">
        <f t="shared" si="10"/>
        <v>1392.03117</v>
      </c>
      <c r="I43" s="24">
        <f t="shared" si="10"/>
        <v>1392.03117</v>
      </c>
      <c r="J43" s="24">
        <f t="shared" si="10"/>
        <v>1392.03117</v>
      </c>
      <c r="K43" s="24">
        <f t="shared" si="10"/>
        <v>1392.03117</v>
      </c>
    </row>
    <row r="44" spans="1:11" ht="19.350000000000001" customHeight="1">
      <c r="A44" s="68" t="s">
        <v>51</v>
      </c>
      <c r="B44" s="68" t="s">
        <v>143</v>
      </c>
      <c r="C44" s="69" t="s">
        <v>135</v>
      </c>
      <c r="D44" s="19" t="s">
        <v>5</v>
      </c>
      <c r="E44" s="20">
        <f>F44+G44+H44+I44+J44+K44</f>
        <v>1931.8386700000001</v>
      </c>
      <c r="F44" s="20">
        <f t="shared" ref="F44:K44" si="11">F45+F46+F47+F48+F54</f>
        <v>1931.8386700000001</v>
      </c>
      <c r="G44" s="20">
        <f t="shared" si="11"/>
        <v>0</v>
      </c>
      <c r="H44" s="20">
        <f t="shared" si="11"/>
        <v>0</v>
      </c>
      <c r="I44" s="20">
        <f t="shared" si="11"/>
        <v>0</v>
      </c>
      <c r="J44" s="20">
        <f t="shared" si="11"/>
        <v>0</v>
      </c>
      <c r="K44" s="20">
        <f t="shared" si="11"/>
        <v>0</v>
      </c>
    </row>
    <row r="45" spans="1:11" ht="30.75">
      <c r="A45" s="68"/>
      <c r="B45" s="68"/>
      <c r="C45" s="69"/>
      <c r="D45" s="21" t="s">
        <v>46</v>
      </c>
      <c r="E45" s="20"/>
      <c r="F45" s="22"/>
      <c r="G45" s="22"/>
      <c r="H45" s="22"/>
      <c r="I45" s="22"/>
      <c r="J45" s="22"/>
      <c r="K45" s="22"/>
    </row>
    <row r="46" spans="1:11" ht="18.75">
      <c r="A46" s="68"/>
      <c r="B46" s="68"/>
      <c r="C46" s="69"/>
      <c r="D46" s="21" t="s">
        <v>7</v>
      </c>
      <c r="E46" s="20">
        <f>F46+G46+H46+I46+J46+K46</f>
        <v>0</v>
      </c>
      <c r="F46" s="20">
        <f>G46+H46+L46</f>
        <v>0</v>
      </c>
      <c r="G46" s="20">
        <f>H46+L46+M46</f>
        <v>0</v>
      </c>
      <c r="H46" s="20">
        <f>L46+M46+N46</f>
        <v>0</v>
      </c>
      <c r="I46" s="20">
        <f t="shared" ref="I46:K47" si="12">M46+N46+O46</f>
        <v>0</v>
      </c>
      <c r="J46" s="20">
        <f t="shared" si="12"/>
        <v>0</v>
      </c>
      <c r="K46" s="20">
        <f t="shared" si="12"/>
        <v>0</v>
      </c>
    </row>
    <row r="47" spans="1:11" ht="18.75">
      <c r="A47" s="68"/>
      <c r="B47" s="68"/>
      <c r="C47" s="69"/>
      <c r="D47" s="21" t="s">
        <v>8</v>
      </c>
      <c r="E47" s="20">
        <f>F47+G47+H47+I47+J47+K47</f>
        <v>0</v>
      </c>
      <c r="F47" s="20">
        <f>G47+H47+L47</f>
        <v>0</v>
      </c>
      <c r="G47" s="20">
        <f>H47+L47+M47</f>
        <v>0</v>
      </c>
      <c r="H47" s="20">
        <f>L47+M47+N47</f>
        <v>0</v>
      </c>
      <c r="I47" s="20">
        <f t="shared" si="12"/>
        <v>0</v>
      </c>
      <c r="J47" s="20">
        <f t="shared" si="12"/>
        <v>0</v>
      </c>
      <c r="K47" s="20">
        <f t="shared" si="12"/>
        <v>0</v>
      </c>
    </row>
    <row r="48" spans="1:11" ht="30.75">
      <c r="A48" s="68"/>
      <c r="B48" s="68"/>
      <c r="C48" s="69"/>
      <c r="D48" s="21" t="s">
        <v>9</v>
      </c>
      <c r="E48" s="20">
        <f>F48+G48+H48+I48+J48+K48</f>
        <v>1931.8386700000001</v>
      </c>
      <c r="F48" s="22">
        <f>1933.231-0.888-0.50433</f>
        <v>1931.8386700000001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</row>
    <row r="49" spans="1:11" ht="16.350000000000001" customHeight="1">
      <c r="A49" s="68"/>
      <c r="B49" s="68"/>
      <c r="C49" s="63" t="s">
        <v>47</v>
      </c>
      <c r="D49" s="63"/>
      <c r="E49" s="20"/>
      <c r="F49" s="22"/>
      <c r="G49" s="22"/>
      <c r="H49" s="22"/>
      <c r="I49" s="22"/>
      <c r="J49" s="22"/>
      <c r="K49" s="22"/>
    </row>
    <row r="50" spans="1:11" ht="16.5" customHeight="1">
      <c r="A50" s="68"/>
      <c r="B50" s="68"/>
      <c r="C50" s="62" t="s">
        <v>163</v>
      </c>
      <c r="D50" s="62"/>
      <c r="E50" s="23">
        <f t="shared" ref="E50:E55" si="13">F50+G50+H50+I50+J50+K50</f>
        <v>10</v>
      </c>
      <c r="F50" s="24">
        <v>10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</row>
    <row r="51" spans="1:11" ht="16.5" customHeight="1">
      <c r="A51" s="68"/>
      <c r="B51" s="68"/>
      <c r="C51" s="62" t="s">
        <v>164</v>
      </c>
      <c r="D51" s="62"/>
      <c r="E51" s="23">
        <f t="shared" si="13"/>
        <v>99</v>
      </c>
      <c r="F51" s="24">
        <v>99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</row>
    <row r="52" spans="1:11" ht="15.75" customHeight="1">
      <c r="A52" s="68"/>
      <c r="B52" s="68"/>
      <c r="C52" s="62" t="s">
        <v>165</v>
      </c>
      <c r="D52" s="62"/>
      <c r="E52" s="23">
        <f t="shared" si="13"/>
        <v>1590.2929999999999</v>
      </c>
      <c r="F52" s="24">
        <v>1590.2929999999999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</row>
    <row r="53" spans="1:11" ht="17.45" customHeight="1">
      <c r="A53" s="68"/>
      <c r="B53" s="68"/>
      <c r="C53" s="61" t="s">
        <v>166</v>
      </c>
      <c r="D53" s="61"/>
      <c r="E53" s="23">
        <f t="shared" si="13"/>
        <v>233.05</v>
      </c>
      <c r="F53" s="24">
        <v>233.05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</row>
    <row r="54" spans="1:11" ht="18.75">
      <c r="A54" s="68"/>
      <c r="B54" s="68"/>
      <c r="C54" s="25"/>
      <c r="D54" s="21" t="s">
        <v>10</v>
      </c>
      <c r="E54" s="20">
        <f t="shared" si="13"/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</row>
    <row r="55" spans="1:11" ht="60" customHeight="1">
      <c r="A55" s="68" t="s">
        <v>52</v>
      </c>
      <c r="B55" s="68" t="s">
        <v>143</v>
      </c>
      <c r="C55" s="69" t="s">
        <v>16</v>
      </c>
      <c r="D55" s="19" t="s">
        <v>5</v>
      </c>
      <c r="E55" s="20">
        <f t="shared" si="13"/>
        <v>546499.973</v>
      </c>
      <c r="F55" s="20">
        <f t="shared" ref="F55:K55" si="14">F56+F57+F58+F62+F63</f>
        <v>102624.6</v>
      </c>
      <c r="G55" s="20">
        <f t="shared" si="14"/>
        <v>102624.6</v>
      </c>
      <c r="H55" s="20">
        <f t="shared" si="14"/>
        <v>84416.350999999995</v>
      </c>
      <c r="I55" s="20">
        <f t="shared" si="14"/>
        <v>85611.474000000002</v>
      </c>
      <c r="J55" s="20">
        <f t="shared" si="14"/>
        <v>85611.474000000002</v>
      </c>
      <c r="K55" s="20">
        <f t="shared" si="14"/>
        <v>85611.474000000002</v>
      </c>
    </row>
    <row r="56" spans="1:11" ht="30.75">
      <c r="A56" s="68"/>
      <c r="B56" s="68"/>
      <c r="C56" s="69"/>
      <c r="D56" s="21" t="s">
        <v>46</v>
      </c>
      <c r="E56" s="20"/>
      <c r="F56" s="22"/>
      <c r="G56" s="22"/>
      <c r="H56" s="22"/>
      <c r="I56" s="22"/>
      <c r="J56" s="22"/>
      <c r="K56" s="22"/>
    </row>
    <row r="57" spans="1:11" ht="18.75">
      <c r="A57" s="68"/>
      <c r="B57" s="68"/>
      <c r="C57" s="69"/>
      <c r="D57" s="21" t="s">
        <v>7</v>
      </c>
      <c r="E57" s="20">
        <f>F57+G57+H57+I57+J57+K57</f>
        <v>0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</row>
    <row r="58" spans="1:11" ht="50.45" customHeight="1">
      <c r="A58" s="68"/>
      <c r="B58" s="68"/>
      <c r="C58" s="69"/>
      <c r="D58" s="21" t="s">
        <v>8</v>
      </c>
      <c r="E58" s="20">
        <f>F58+G58+H58+I58+J58+K58</f>
        <v>546499.973</v>
      </c>
      <c r="F58" s="22">
        <v>102624.6</v>
      </c>
      <c r="G58" s="22">
        <v>102624.6</v>
      </c>
      <c r="H58" s="22">
        <v>84416.350999999995</v>
      </c>
      <c r="I58" s="22">
        <v>85611.474000000002</v>
      </c>
      <c r="J58" s="22">
        <f>I58</f>
        <v>85611.474000000002</v>
      </c>
      <c r="K58" s="22">
        <f>J58</f>
        <v>85611.474000000002</v>
      </c>
    </row>
    <row r="59" spans="1:11" ht="16.350000000000001" customHeight="1">
      <c r="A59" s="68"/>
      <c r="B59" s="68"/>
      <c r="C59" s="63" t="s">
        <v>47</v>
      </c>
      <c r="D59" s="63"/>
      <c r="E59" s="20"/>
      <c r="F59" s="22"/>
      <c r="G59" s="22"/>
      <c r="H59" s="22"/>
      <c r="I59" s="22"/>
      <c r="J59" s="22"/>
      <c r="K59" s="22"/>
    </row>
    <row r="60" spans="1:11" ht="16.5" customHeight="1">
      <c r="A60" s="68"/>
      <c r="B60" s="68"/>
      <c r="C60" s="62" t="s">
        <v>13</v>
      </c>
      <c r="D60" s="62"/>
      <c r="E60" s="23">
        <f>F60+G60+H60+I60+J60+K60</f>
        <v>525831.52067999996</v>
      </c>
      <c r="F60" s="24">
        <v>97491.783679999993</v>
      </c>
      <c r="G60" s="24">
        <v>99032.739000000001</v>
      </c>
      <c r="H60" s="24">
        <v>81461.778999999995</v>
      </c>
      <c r="I60" s="24">
        <v>82615.073000000004</v>
      </c>
      <c r="J60" s="24">
        <f>I60</f>
        <v>82615.073000000004</v>
      </c>
      <c r="K60" s="24">
        <f>J60</f>
        <v>82615.073000000004</v>
      </c>
    </row>
    <row r="61" spans="1:11" ht="28.15" customHeight="1">
      <c r="A61" s="68"/>
      <c r="B61" s="68"/>
      <c r="C61" s="62" t="s">
        <v>162</v>
      </c>
      <c r="D61" s="62"/>
      <c r="E61" s="23">
        <f>F61+G61+H61+I61+J61+K61</f>
        <v>20668.452319999993</v>
      </c>
      <c r="F61" s="24">
        <v>5132.8163199999999</v>
      </c>
      <c r="G61" s="24">
        <v>3591.8609999999999</v>
      </c>
      <c r="H61" s="24">
        <f>H58-H60</f>
        <v>2954.5720000000001</v>
      </c>
      <c r="I61" s="24">
        <f>I58-I60</f>
        <v>2996.400999999998</v>
      </c>
      <c r="J61" s="24">
        <f>J58-J60</f>
        <v>2996.400999999998</v>
      </c>
      <c r="K61" s="24">
        <f>K58-K60</f>
        <v>2996.400999999998</v>
      </c>
    </row>
    <row r="62" spans="1:11" ht="30.75">
      <c r="A62" s="68"/>
      <c r="B62" s="68"/>
      <c r="C62" s="26"/>
      <c r="D62" s="21" t="s">
        <v>9</v>
      </c>
      <c r="E62" s="20">
        <f>F62+G62+H62+I62+J62+K62</f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</row>
    <row r="63" spans="1:11" ht="18.75">
      <c r="A63" s="68"/>
      <c r="B63" s="68"/>
      <c r="C63" s="26"/>
      <c r="D63" s="21" t="s">
        <v>10</v>
      </c>
      <c r="E63" s="20">
        <f>F63+G63+H63+I63+J63+K63</f>
        <v>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</row>
    <row r="64" spans="1:11" ht="38.450000000000003" customHeight="1">
      <c r="A64" s="68" t="s">
        <v>54</v>
      </c>
      <c r="B64" s="68" t="s">
        <v>143</v>
      </c>
      <c r="C64" s="69" t="s">
        <v>60</v>
      </c>
      <c r="D64" s="19" t="s">
        <v>5</v>
      </c>
      <c r="E64" s="20">
        <f>F64+G64+H64+I64+J64+K64</f>
        <v>61467.872999999992</v>
      </c>
      <c r="F64" s="20">
        <f t="shared" ref="F64:K64" si="15">F65+F66+F67+F68+F69</f>
        <v>8598.643</v>
      </c>
      <c r="G64" s="20">
        <f t="shared" si="15"/>
        <v>10360.299999999999</v>
      </c>
      <c r="H64" s="20">
        <f t="shared" si="15"/>
        <v>10509.13</v>
      </c>
      <c r="I64" s="20">
        <f t="shared" si="15"/>
        <v>10666.599999999999</v>
      </c>
      <c r="J64" s="20">
        <f t="shared" si="15"/>
        <v>10666.599999999999</v>
      </c>
      <c r="K64" s="20">
        <f t="shared" si="15"/>
        <v>10666.599999999999</v>
      </c>
    </row>
    <row r="65" spans="1:11" ht="30.75">
      <c r="A65" s="68"/>
      <c r="B65" s="68"/>
      <c r="C65" s="68"/>
      <c r="D65" s="21" t="s">
        <v>46</v>
      </c>
      <c r="E65" s="20"/>
      <c r="F65" s="22"/>
      <c r="G65" s="22"/>
      <c r="H65" s="22"/>
      <c r="I65" s="22"/>
      <c r="J65" s="22"/>
      <c r="K65" s="22"/>
    </row>
    <row r="66" spans="1:11" ht="18.75">
      <c r="A66" s="68"/>
      <c r="B66" s="68"/>
      <c r="C66" s="68"/>
      <c r="D66" s="21" t="s">
        <v>7</v>
      </c>
      <c r="E66" s="20">
        <f>F66+G66+H66+I66+J66+K66</f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</row>
    <row r="67" spans="1:11" ht="18.600000000000001" customHeight="1">
      <c r="A67" s="68"/>
      <c r="B67" s="68"/>
      <c r="C67" s="68"/>
      <c r="D67" s="21" t="s">
        <v>8</v>
      </c>
      <c r="E67" s="20">
        <f>F67+G67+H67+I67+J67+K67</f>
        <v>61467.872999999992</v>
      </c>
      <c r="F67" s="22">
        <f>9726.8-1128.157</f>
        <v>8598.643</v>
      </c>
      <c r="G67" s="22">
        <f>10726.8-366.5</f>
        <v>10360.299999999999</v>
      </c>
      <c r="H67" s="22">
        <f>10726.8-217.67</f>
        <v>10509.13</v>
      </c>
      <c r="I67" s="22">
        <f>10726.8-60.2</f>
        <v>10666.599999999999</v>
      </c>
      <c r="J67" s="22">
        <f>I67</f>
        <v>10666.599999999999</v>
      </c>
      <c r="K67" s="22">
        <f>J67</f>
        <v>10666.599999999999</v>
      </c>
    </row>
    <row r="68" spans="1:11" ht="30.75">
      <c r="A68" s="68"/>
      <c r="B68" s="68"/>
      <c r="C68" s="68"/>
      <c r="D68" s="21" t="s">
        <v>9</v>
      </c>
      <c r="E68" s="20">
        <f>F68+G68+H68+I68+J68+K68</f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</row>
    <row r="69" spans="1:11" ht="18.75">
      <c r="A69" s="68"/>
      <c r="B69" s="68"/>
      <c r="C69" s="68"/>
      <c r="D69" s="21" t="s">
        <v>10</v>
      </c>
      <c r="E69" s="20">
        <f>F69+G69+H69+I69+J69+K69</f>
        <v>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</row>
    <row r="70" spans="1:11" ht="19.350000000000001" customHeight="1">
      <c r="A70" s="58" t="s">
        <v>18</v>
      </c>
      <c r="B70" s="73" t="s">
        <v>144</v>
      </c>
      <c r="C70" s="73" t="s">
        <v>19</v>
      </c>
      <c r="D70" s="19" t="s">
        <v>5</v>
      </c>
      <c r="E70" s="20">
        <f>F70+G70+H70+I70+J70+K70</f>
        <v>70</v>
      </c>
      <c r="F70" s="20">
        <f t="shared" ref="F70:K70" si="16">F71+F72+F73+F74+F75</f>
        <v>70</v>
      </c>
      <c r="G70" s="20">
        <f t="shared" si="16"/>
        <v>0</v>
      </c>
      <c r="H70" s="20">
        <f t="shared" si="16"/>
        <v>0</v>
      </c>
      <c r="I70" s="20">
        <f t="shared" si="16"/>
        <v>0</v>
      </c>
      <c r="J70" s="20">
        <f t="shared" si="16"/>
        <v>0</v>
      </c>
      <c r="K70" s="20">
        <f t="shared" si="16"/>
        <v>0</v>
      </c>
    </row>
    <row r="71" spans="1:11" ht="30.75">
      <c r="A71" s="58"/>
      <c r="B71" s="73"/>
      <c r="C71" s="73"/>
      <c r="D71" s="21" t="s">
        <v>46</v>
      </c>
      <c r="E71" s="20"/>
      <c r="F71" s="22"/>
      <c r="G71" s="22"/>
      <c r="H71" s="22"/>
      <c r="I71" s="22"/>
      <c r="J71" s="22"/>
      <c r="K71" s="22"/>
    </row>
    <row r="72" spans="1:11" ht="18.75">
      <c r="A72" s="58"/>
      <c r="B72" s="73"/>
      <c r="C72" s="73"/>
      <c r="D72" s="21" t="s">
        <v>7</v>
      </c>
      <c r="E72" s="20">
        <f t="shared" ref="E72:E103" si="17">F72+G72+H72+I72+J72+K72</f>
        <v>0</v>
      </c>
      <c r="F72" s="22">
        <f t="shared" ref="F72:K74" si="18">F78+F91+F97</f>
        <v>0</v>
      </c>
      <c r="G72" s="22">
        <f t="shared" si="18"/>
        <v>0</v>
      </c>
      <c r="H72" s="22">
        <f t="shared" si="18"/>
        <v>0</v>
      </c>
      <c r="I72" s="22">
        <f t="shared" si="18"/>
        <v>0</v>
      </c>
      <c r="J72" s="22">
        <f t="shared" si="18"/>
        <v>0</v>
      </c>
      <c r="K72" s="22">
        <f t="shared" si="18"/>
        <v>0</v>
      </c>
    </row>
    <row r="73" spans="1:11" ht="18.75">
      <c r="A73" s="58"/>
      <c r="B73" s="73"/>
      <c r="C73" s="73"/>
      <c r="D73" s="21" t="s">
        <v>8</v>
      </c>
      <c r="E73" s="20">
        <f t="shared" si="17"/>
        <v>0</v>
      </c>
      <c r="F73" s="22">
        <f t="shared" si="18"/>
        <v>0</v>
      </c>
      <c r="G73" s="22">
        <f t="shared" si="18"/>
        <v>0</v>
      </c>
      <c r="H73" s="22">
        <f t="shared" si="18"/>
        <v>0</v>
      </c>
      <c r="I73" s="22">
        <f t="shared" si="18"/>
        <v>0</v>
      </c>
      <c r="J73" s="22">
        <f t="shared" si="18"/>
        <v>0</v>
      </c>
      <c r="K73" s="22">
        <f t="shared" si="18"/>
        <v>0</v>
      </c>
    </row>
    <row r="74" spans="1:11" ht="30.75">
      <c r="A74" s="58"/>
      <c r="B74" s="73"/>
      <c r="C74" s="73"/>
      <c r="D74" s="21" t="s">
        <v>9</v>
      </c>
      <c r="E74" s="20">
        <f t="shared" si="17"/>
        <v>70</v>
      </c>
      <c r="F74" s="22">
        <f t="shared" si="18"/>
        <v>70</v>
      </c>
      <c r="G74" s="22">
        <f t="shared" si="18"/>
        <v>0</v>
      </c>
      <c r="H74" s="22">
        <f t="shared" si="18"/>
        <v>0</v>
      </c>
      <c r="I74" s="22">
        <f t="shared" si="18"/>
        <v>0</v>
      </c>
      <c r="J74" s="22">
        <f t="shared" si="18"/>
        <v>0</v>
      </c>
      <c r="K74" s="22">
        <f t="shared" si="18"/>
        <v>0</v>
      </c>
    </row>
    <row r="75" spans="1:11" ht="18.75">
      <c r="A75" s="58"/>
      <c r="B75" s="73"/>
      <c r="C75" s="73"/>
      <c r="D75" s="21" t="s">
        <v>10</v>
      </c>
      <c r="E75" s="20">
        <f t="shared" si="17"/>
        <v>0</v>
      </c>
      <c r="F75" s="22">
        <f t="shared" ref="F75:K75" si="19">F88+F94+F102</f>
        <v>0</v>
      </c>
      <c r="G75" s="22">
        <f t="shared" si="19"/>
        <v>0</v>
      </c>
      <c r="H75" s="22">
        <f t="shared" si="19"/>
        <v>0</v>
      </c>
      <c r="I75" s="22">
        <f t="shared" si="19"/>
        <v>0</v>
      </c>
      <c r="J75" s="22">
        <f t="shared" si="19"/>
        <v>0</v>
      </c>
      <c r="K75" s="22">
        <f t="shared" si="19"/>
        <v>0</v>
      </c>
    </row>
    <row r="76" spans="1:11" ht="23.45" customHeight="1" outlineLevel="1">
      <c r="A76" s="86" t="s">
        <v>49</v>
      </c>
      <c r="B76" s="97" t="s">
        <v>144</v>
      </c>
      <c r="C76" s="69" t="s">
        <v>48</v>
      </c>
      <c r="D76" s="19" t="s">
        <v>5</v>
      </c>
      <c r="E76" s="20">
        <f t="shared" si="17"/>
        <v>0</v>
      </c>
      <c r="F76" s="20">
        <f t="shared" ref="F76:K76" si="20">F77+F78+F79+F80+F94</f>
        <v>0</v>
      </c>
      <c r="G76" s="20">
        <f t="shared" si="20"/>
        <v>0</v>
      </c>
      <c r="H76" s="20">
        <f t="shared" si="20"/>
        <v>0</v>
      </c>
      <c r="I76" s="20">
        <f t="shared" si="20"/>
        <v>0</v>
      </c>
      <c r="J76" s="20">
        <f t="shared" si="20"/>
        <v>0</v>
      </c>
      <c r="K76" s="20">
        <f t="shared" si="20"/>
        <v>0</v>
      </c>
    </row>
    <row r="77" spans="1:11" ht="30.75" outlineLevel="1">
      <c r="A77" s="87"/>
      <c r="B77" s="98"/>
      <c r="C77" s="69"/>
      <c r="D77" s="21" t="s">
        <v>46</v>
      </c>
      <c r="E77" s="20">
        <f t="shared" si="17"/>
        <v>0</v>
      </c>
      <c r="F77" s="22">
        <v>0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</row>
    <row r="78" spans="1:11" ht="18.75" outlineLevel="1">
      <c r="A78" s="87"/>
      <c r="B78" s="98"/>
      <c r="C78" s="69"/>
      <c r="D78" s="21" t="s">
        <v>7</v>
      </c>
      <c r="E78" s="20">
        <f t="shared" si="17"/>
        <v>0</v>
      </c>
      <c r="F78" s="22">
        <v>0</v>
      </c>
      <c r="G78" s="22">
        <v>0</v>
      </c>
      <c r="H78" s="22">
        <v>0</v>
      </c>
      <c r="I78" s="22">
        <v>0</v>
      </c>
      <c r="J78" s="22">
        <v>0</v>
      </c>
      <c r="K78" s="22">
        <v>0</v>
      </c>
    </row>
    <row r="79" spans="1:11" ht="18.75" outlineLevel="1">
      <c r="A79" s="87"/>
      <c r="B79" s="98"/>
      <c r="C79" s="69"/>
      <c r="D79" s="21" t="s">
        <v>8</v>
      </c>
      <c r="E79" s="20">
        <f t="shared" si="17"/>
        <v>0</v>
      </c>
      <c r="F79" s="22">
        <v>0</v>
      </c>
      <c r="G79" s="22">
        <v>0</v>
      </c>
      <c r="H79" s="22">
        <v>0</v>
      </c>
      <c r="I79" s="22">
        <v>0</v>
      </c>
      <c r="J79" s="22">
        <v>0</v>
      </c>
      <c r="K79" s="22">
        <v>0</v>
      </c>
    </row>
    <row r="80" spans="1:11" ht="30.75" outlineLevel="1">
      <c r="A80" s="87"/>
      <c r="B80" s="98"/>
      <c r="C80" s="69"/>
      <c r="D80" s="21" t="s">
        <v>9</v>
      </c>
      <c r="E80" s="20">
        <f t="shared" si="17"/>
        <v>0</v>
      </c>
      <c r="F80" s="22">
        <f t="shared" ref="F80:K80" si="21">SUM(F82:F87)</f>
        <v>0</v>
      </c>
      <c r="G80" s="22">
        <f t="shared" si="21"/>
        <v>0</v>
      </c>
      <c r="H80" s="22">
        <f t="shared" si="21"/>
        <v>0</v>
      </c>
      <c r="I80" s="22">
        <f t="shared" si="21"/>
        <v>0</v>
      </c>
      <c r="J80" s="22">
        <f t="shared" si="21"/>
        <v>0</v>
      </c>
      <c r="K80" s="22">
        <f t="shared" si="21"/>
        <v>0</v>
      </c>
    </row>
    <row r="81" spans="1:11" ht="20.85" customHeight="1" outlineLevel="1">
      <c r="A81" s="87"/>
      <c r="B81" s="98"/>
      <c r="C81" s="63" t="s">
        <v>47</v>
      </c>
      <c r="D81" s="63"/>
      <c r="E81" s="20">
        <f t="shared" si="17"/>
        <v>0</v>
      </c>
      <c r="F81" s="22"/>
      <c r="G81" s="22"/>
      <c r="H81" s="22"/>
      <c r="I81" s="22"/>
      <c r="J81" s="22"/>
      <c r="K81" s="22"/>
    </row>
    <row r="82" spans="1:11" ht="69" customHeight="1" outlineLevel="1">
      <c r="A82" s="87"/>
      <c r="B82" s="98"/>
      <c r="C82" s="62" t="s">
        <v>102</v>
      </c>
      <c r="D82" s="62"/>
      <c r="E82" s="23">
        <f t="shared" si="17"/>
        <v>0</v>
      </c>
      <c r="F82" s="24">
        <v>0</v>
      </c>
      <c r="G82" s="24">
        <v>0</v>
      </c>
      <c r="H82" s="24">
        <v>0</v>
      </c>
      <c r="I82" s="24">
        <v>0</v>
      </c>
      <c r="J82" s="24">
        <v>0</v>
      </c>
      <c r="K82" s="24">
        <v>0</v>
      </c>
    </row>
    <row r="83" spans="1:11" ht="72.599999999999994" customHeight="1" outlineLevel="1">
      <c r="A83" s="87"/>
      <c r="B83" s="98"/>
      <c r="C83" s="62" t="s">
        <v>113</v>
      </c>
      <c r="D83" s="62"/>
      <c r="E83" s="23">
        <f t="shared" si="17"/>
        <v>0</v>
      </c>
      <c r="F83" s="24">
        <v>0</v>
      </c>
      <c r="G83" s="24">
        <v>0</v>
      </c>
      <c r="H83" s="24">
        <v>0</v>
      </c>
      <c r="I83" s="24">
        <v>0</v>
      </c>
      <c r="J83" s="24">
        <v>0</v>
      </c>
      <c r="K83" s="24">
        <v>0</v>
      </c>
    </row>
    <row r="84" spans="1:11" ht="69.599999999999994" customHeight="1" outlineLevel="1">
      <c r="A84" s="87"/>
      <c r="B84" s="98"/>
      <c r="C84" s="62" t="s">
        <v>114</v>
      </c>
      <c r="D84" s="62"/>
      <c r="E84" s="23">
        <f t="shared" si="17"/>
        <v>0</v>
      </c>
      <c r="F84" s="24">
        <v>0</v>
      </c>
      <c r="G84" s="24">
        <v>0</v>
      </c>
      <c r="H84" s="24">
        <v>0</v>
      </c>
      <c r="I84" s="24">
        <v>0</v>
      </c>
      <c r="J84" s="24">
        <v>0</v>
      </c>
      <c r="K84" s="24">
        <v>0</v>
      </c>
    </row>
    <row r="85" spans="1:11" ht="73.150000000000006" customHeight="1" outlineLevel="1">
      <c r="A85" s="87"/>
      <c r="B85" s="98"/>
      <c r="C85" s="62" t="s">
        <v>115</v>
      </c>
      <c r="D85" s="62"/>
      <c r="E85" s="23">
        <f t="shared" si="17"/>
        <v>0</v>
      </c>
      <c r="F85" s="24">
        <v>0</v>
      </c>
      <c r="G85" s="24">
        <v>0</v>
      </c>
      <c r="H85" s="24">
        <v>0</v>
      </c>
      <c r="I85" s="24">
        <v>0</v>
      </c>
      <c r="J85" s="24">
        <v>0</v>
      </c>
      <c r="K85" s="24">
        <v>0</v>
      </c>
    </row>
    <row r="86" spans="1:11" ht="72" customHeight="1" outlineLevel="1">
      <c r="A86" s="88"/>
      <c r="B86" s="99"/>
      <c r="C86" s="62" t="s">
        <v>116</v>
      </c>
      <c r="D86" s="62"/>
      <c r="E86" s="23">
        <f t="shared" si="17"/>
        <v>0</v>
      </c>
      <c r="F86" s="24">
        <v>0</v>
      </c>
      <c r="G86" s="24">
        <v>0</v>
      </c>
      <c r="H86" s="24">
        <v>0</v>
      </c>
      <c r="I86" s="24">
        <v>0</v>
      </c>
      <c r="J86" s="24">
        <v>0</v>
      </c>
      <c r="K86" s="24">
        <v>0</v>
      </c>
    </row>
    <row r="87" spans="1:11" ht="74.45" customHeight="1" outlineLevel="1">
      <c r="A87" s="92"/>
      <c r="B87" s="100"/>
      <c r="C87" s="62" t="s">
        <v>140</v>
      </c>
      <c r="D87" s="62"/>
      <c r="E87" s="23">
        <f t="shared" si="17"/>
        <v>0</v>
      </c>
      <c r="F87" s="24">
        <v>0</v>
      </c>
      <c r="G87" s="24">
        <v>0</v>
      </c>
      <c r="H87" s="24">
        <v>0</v>
      </c>
      <c r="I87" s="24">
        <v>0</v>
      </c>
      <c r="J87" s="24">
        <v>0</v>
      </c>
      <c r="K87" s="24">
        <v>0</v>
      </c>
    </row>
    <row r="88" spans="1:11" ht="21.6" customHeight="1" outlineLevel="1">
      <c r="A88" s="94"/>
      <c r="B88" s="101"/>
      <c r="C88" s="26"/>
      <c r="D88" s="21" t="s">
        <v>10</v>
      </c>
      <c r="E88" s="20">
        <f t="shared" si="17"/>
        <v>0</v>
      </c>
      <c r="F88" s="22"/>
      <c r="G88" s="22"/>
      <c r="H88" s="22"/>
      <c r="I88" s="22"/>
      <c r="J88" s="22"/>
      <c r="K88" s="22"/>
    </row>
    <row r="89" spans="1:11" ht="23.45" customHeight="1" outlineLevel="1">
      <c r="A89" s="63" t="s">
        <v>53</v>
      </c>
      <c r="B89" s="69" t="s">
        <v>144</v>
      </c>
      <c r="C89" s="69" t="s">
        <v>65</v>
      </c>
      <c r="D89" s="19" t="s">
        <v>5</v>
      </c>
      <c r="E89" s="20">
        <f t="shared" si="17"/>
        <v>0</v>
      </c>
      <c r="F89" s="20">
        <f t="shared" ref="F89:K89" si="22">F91+F92+F93+F94</f>
        <v>0</v>
      </c>
      <c r="G89" s="20">
        <f t="shared" si="22"/>
        <v>0</v>
      </c>
      <c r="H89" s="20">
        <f t="shared" si="22"/>
        <v>0</v>
      </c>
      <c r="I89" s="20">
        <f t="shared" si="22"/>
        <v>0</v>
      </c>
      <c r="J89" s="20">
        <f t="shared" si="22"/>
        <v>0</v>
      </c>
      <c r="K89" s="20">
        <f t="shared" si="22"/>
        <v>0</v>
      </c>
    </row>
    <row r="90" spans="1:11" ht="30.75" outlineLevel="1">
      <c r="A90" s="63"/>
      <c r="B90" s="69"/>
      <c r="C90" s="69"/>
      <c r="D90" s="21" t="s">
        <v>46</v>
      </c>
      <c r="E90" s="20">
        <f t="shared" si="17"/>
        <v>0</v>
      </c>
      <c r="F90" s="22"/>
      <c r="G90" s="22"/>
      <c r="H90" s="22"/>
      <c r="I90" s="22"/>
      <c r="J90" s="22"/>
      <c r="K90" s="22"/>
    </row>
    <row r="91" spans="1:11" ht="18.75" outlineLevel="1">
      <c r="A91" s="63"/>
      <c r="B91" s="69"/>
      <c r="C91" s="69"/>
      <c r="D91" s="21" t="s">
        <v>7</v>
      </c>
      <c r="E91" s="20">
        <f t="shared" si="17"/>
        <v>0</v>
      </c>
      <c r="F91" s="22">
        <v>0</v>
      </c>
      <c r="G91" s="22">
        <v>0</v>
      </c>
      <c r="H91" s="22">
        <v>0</v>
      </c>
      <c r="I91" s="22">
        <v>0</v>
      </c>
      <c r="J91" s="22">
        <v>0</v>
      </c>
      <c r="K91" s="22">
        <v>0</v>
      </c>
    </row>
    <row r="92" spans="1:11" ht="18.75" outlineLevel="1">
      <c r="A92" s="63"/>
      <c r="B92" s="69"/>
      <c r="C92" s="69"/>
      <c r="D92" s="21" t="s">
        <v>8</v>
      </c>
      <c r="E92" s="20">
        <f t="shared" si="17"/>
        <v>0</v>
      </c>
      <c r="F92" s="22">
        <v>0</v>
      </c>
      <c r="G92" s="22">
        <v>0</v>
      </c>
      <c r="H92" s="22">
        <v>0</v>
      </c>
      <c r="I92" s="22">
        <v>0</v>
      </c>
      <c r="J92" s="22">
        <v>0</v>
      </c>
      <c r="K92" s="22">
        <v>0</v>
      </c>
    </row>
    <row r="93" spans="1:11" ht="30.75" outlineLevel="1">
      <c r="A93" s="63"/>
      <c r="B93" s="69"/>
      <c r="C93" s="69"/>
      <c r="D93" s="21" t="s">
        <v>9</v>
      </c>
      <c r="E93" s="20">
        <f t="shared" si="17"/>
        <v>0</v>
      </c>
      <c r="F93" s="22">
        <v>0</v>
      </c>
      <c r="G93" s="22">
        <v>0</v>
      </c>
      <c r="H93" s="22">
        <v>0</v>
      </c>
      <c r="I93" s="22">
        <v>0</v>
      </c>
      <c r="J93" s="22">
        <v>0</v>
      </c>
      <c r="K93" s="22">
        <v>0</v>
      </c>
    </row>
    <row r="94" spans="1:11" ht="18.75" outlineLevel="1">
      <c r="A94" s="63"/>
      <c r="B94" s="69"/>
      <c r="C94" s="69"/>
      <c r="D94" s="21" t="s">
        <v>10</v>
      </c>
      <c r="E94" s="20">
        <f t="shared" si="17"/>
        <v>0</v>
      </c>
      <c r="F94" s="22">
        <v>0</v>
      </c>
      <c r="G94" s="22">
        <v>0</v>
      </c>
      <c r="H94" s="22">
        <v>0</v>
      </c>
      <c r="I94" s="22">
        <v>0</v>
      </c>
      <c r="J94" s="22">
        <v>0</v>
      </c>
      <c r="K94" s="22">
        <v>0</v>
      </c>
    </row>
    <row r="95" spans="1:11" ht="37.9" customHeight="1" outlineLevel="1">
      <c r="A95" s="63" t="s">
        <v>61</v>
      </c>
      <c r="B95" s="69" t="s">
        <v>143</v>
      </c>
      <c r="C95" s="97" t="s">
        <v>205</v>
      </c>
      <c r="D95" s="19" t="s">
        <v>5</v>
      </c>
      <c r="E95" s="20">
        <f t="shared" ref="E95:E102" si="23">F95+G95+H95+I95+J95+K95</f>
        <v>70</v>
      </c>
      <c r="F95" s="20">
        <f t="shared" ref="F95:K95" si="24">F97+F98+F99+F102</f>
        <v>70</v>
      </c>
      <c r="G95" s="20">
        <f t="shared" si="24"/>
        <v>0</v>
      </c>
      <c r="H95" s="20">
        <f t="shared" si="24"/>
        <v>0</v>
      </c>
      <c r="I95" s="20">
        <f t="shared" si="24"/>
        <v>0</v>
      </c>
      <c r="J95" s="20">
        <f t="shared" si="24"/>
        <v>0</v>
      </c>
      <c r="K95" s="20">
        <f t="shared" si="24"/>
        <v>0</v>
      </c>
    </row>
    <row r="96" spans="1:11" ht="30.75" outlineLevel="1">
      <c r="A96" s="63"/>
      <c r="B96" s="69"/>
      <c r="C96" s="98"/>
      <c r="D96" s="21" t="s">
        <v>46</v>
      </c>
      <c r="E96" s="20">
        <f t="shared" si="23"/>
        <v>0</v>
      </c>
      <c r="F96" s="22"/>
      <c r="G96" s="22"/>
      <c r="H96" s="22"/>
      <c r="I96" s="22"/>
      <c r="J96" s="22"/>
      <c r="K96" s="22"/>
    </row>
    <row r="97" spans="1:11" ht="18.75" outlineLevel="1">
      <c r="A97" s="63"/>
      <c r="B97" s="69"/>
      <c r="C97" s="98"/>
      <c r="D97" s="21" t="s">
        <v>7</v>
      </c>
      <c r="E97" s="20">
        <f t="shared" si="23"/>
        <v>0</v>
      </c>
      <c r="F97" s="22">
        <v>0</v>
      </c>
      <c r="G97" s="22">
        <v>0</v>
      </c>
      <c r="H97" s="22">
        <v>0</v>
      </c>
      <c r="I97" s="22">
        <v>0</v>
      </c>
      <c r="J97" s="22">
        <v>0</v>
      </c>
      <c r="K97" s="22">
        <v>0</v>
      </c>
    </row>
    <row r="98" spans="1:11" ht="18.75" outlineLevel="1">
      <c r="A98" s="63"/>
      <c r="B98" s="69"/>
      <c r="C98" s="98"/>
      <c r="D98" s="21" t="s">
        <v>8</v>
      </c>
      <c r="E98" s="20">
        <f t="shared" si="23"/>
        <v>0</v>
      </c>
      <c r="F98" s="22">
        <v>0</v>
      </c>
      <c r="G98" s="22">
        <v>0</v>
      </c>
      <c r="H98" s="22">
        <v>0</v>
      </c>
      <c r="I98" s="22">
        <v>0</v>
      </c>
      <c r="J98" s="22">
        <v>0</v>
      </c>
      <c r="K98" s="22">
        <v>0</v>
      </c>
    </row>
    <row r="99" spans="1:11" ht="28.9" customHeight="1" outlineLevel="1">
      <c r="A99" s="63"/>
      <c r="B99" s="69"/>
      <c r="C99" s="99"/>
      <c r="D99" s="21" t="s">
        <v>9</v>
      </c>
      <c r="E99" s="20">
        <f t="shared" si="23"/>
        <v>70</v>
      </c>
      <c r="F99" s="22">
        <f>F101</f>
        <v>70</v>
      </c>
      <c r="G99" s="22">
        <f>G101</f>
        <v>0</v>
      </c>
      <c r="H99" s="22">
        <f>H101</f>
        <v>0</v>
      </c>
      <c r="I99" s="22">
        <v>0</v>
      </c>
      <c r="J99" s="22">
        <v>0</v>
      </c>
      <c r="K99" s="22">
        <v>0</v>
      </c>
    </row>
    <row r="100" spans="1:11" ht="18.75" outlineLevel="1">
      <c r="A100" s="63"/>
      <c r="B100" s="69"/>
      <c r="C100" s="63" t="s">
        <v>47</v>
      </c>
      <c r="D100" s="63"/>
      <c r="E100" s="20"/>
      <c r="F100" s="22"/>
      <c r="G100" s="22"/>
      <c r="H100" s="22"/>
      <c r="I100" s="22"/>
      <c r="J100" s="22"/>
      <c r="K100" s="22"/>
    </row>
    <row r="101" spans="1:11" ht="75.599999999999994" customHeight="1" outlineLevel="1">
      <c r="A101" s="63"/>
      <c r="B101" s="69"/>
      <c r="C101" s="102" t="s">
        <v>206</v>
      </c>
      <c r="D101" s="103"/>
      <c r="E101" s="20">
        <f t="shared" si="23"/>
        <v>70</v>
      </c>
      <c r="F101" s="22">
        <v>70</v>
      </c>
      <c r="G101" s="22">
        <v>0</v>
      </c>
      <c r="H101" s="22">
        <v>0</v>
      </c>
      <c r="I101" s="22"/>
      <c r="J101" s="22"/>
      <c r="K101" s="22"/>
    </row>
    <row r="102" spans="1:11" ht="20.45" customHeight="1" outlineLevel="1">
      <c r="A102" s="63"/>
      <c r="B102" s="69"/>
      <c r="C102" s="25"/>
      <c r="D102" s="21" t="s">
        <v>10</v>
      </c>
      <c r="E102" s="20">
        <f t="shared" si="23"/>
        <v>0</v>
      </c>
      <c r="F102" s="22">
        <v>0</v>
      </c>
      <c r="G102" s="22">
        <v>0</v>
      </c>
      <c r="H102" s="22">
        <v>0</v>
      </c>
      <c r="I102" s="22">
        <v>0</v>
      </c>
      <c r="J102" s="22">
        <v>0</v>
      </c>
      <c r="K102" s="22">
        <v>0</v>
      </c>
    </row>
    <row r="103" spans="1:11" ht="20.25" customHeight="1">
      <c r="A103" s="59" t="s">
        <v>20</v>
      </c>
      <c r="B103" s="58" t="s">
        <v>145</v>
      </c>
      <c r="C103" s="59" t="s">
        <v>184</v>
      </c>
      <c r="D103" s="19" t="s">
        <v>5</v>
      </c>
      <c r="E103" s="20">
        <f t="shared" si="17"/>
        <v>1047194.39626</v>
      </c>
      <c r="F103" s="20">
        <f t="shared" ref="F103:K103" si="25">F107+F105+F106+F108</f>
        <v>200695.14958</v>
      </c>
      <c r="G103" s="20">
        <f t="shared" si="25"/>
        <v>190529.80593999999</v>
      </c>
      <c r="H103" s="20">
        <f t="shared" si="25"/>
        <v>156080.52786999999</v>
      </c>
      <c r="I103" s="20">
        <f t="shared" si="25"/>
        <v>163750.78393999999</v>
      </c>
      <c r="J103" s="20">
        <f t="shared" si="25"/>
        <v>180095.60498999999</v>
      </c>
      <c r="K103" s="20">
        <f t="shared" si="25"/>
        <v>156042.52393999998</v>
      </c>
    </row>
    <row r="104" spans="1:11" ht="30.75">
      <c r="A104" s="59"/>
      <c r="B104" s="58"/>
      <c r="C104" s="59"/>
      <c r="D104" s="21" t="s">
        <v>46</v>
      </c>
      <c r="E104" s="20"/>
      <c r="F104" s="22"/>
      <c r="G104" s="22"/>
      <c r="H104" s="22"/>
      <c r="I104" s="22"/>
      <c r="J104" s="22"/>
      <c r="K104" s="22"/>
    </row>
    <row r="105" spans="1:11" ht="18.75">
      <c r="A105" s="59"/>
      <c r="B105" s="58"/>
      <c r="C105" s="59"/>
      <c r="D105" s="21" t="s">
        <v>7</v>
      </c>
      <c r="E105" s="20">
        <f>F105+G105+H105+I105+J105+K105</f>
        <v>0</v>
      </c>
      <c r="F105" s="20">
        <f t="shared" ref="F105:H108" si="26">F111+F178</f>
        <v>0</v>
      </c>
      <c r="G105" s="20">
        <f t="shared" si="26"/>
        <v>0</v>
      </c>
      <c r="H105" s="20">
        <f t="shared" si="26"/>
        <v>0</v>
      </c>
      <c r="I105" s="20">
        <f t="shared" ref="I105:K108" si="27">I111+I178</f>
        <v>0</v>
      </c>
      <c r="J105" s="20">
        <f t="shared" si="27"/>
        <v>0</v>
      </c>
      <c r="K105" s="20">
        <f t="shared" si="27"/>
        <v>0</v>
      </c>
    </row>
    <row r="106" spans="1:11" ht="18.75">
      <c r="A106" s="59"/>
      <c r="B106" s="58"/>
      <c r="C106" s="59"/>
      <c r="D106" s="21" t="s">
        <v>8</v>
      </c>
      <c r="E106" s="20">
        <f>F106+G106+H106+I106+J106+K106</f>
        <v>822543.15301000013</v>
      </c>
      <c r="F106" s="20">
        <f t="shared" si="26"/>
        <v>152625.20201000001</v>
      </c>
      <c r="G106" s="20">
        <f t="shared" si="26"/>
        <v>155477.02900000001</v>
      </c>
      <c r="H106" s="20">
        <f t="shared" si="26"/>
        <v>120686.587</v>
      </c>
      <c r="I106" s="20">
        <f t="shared" si="27"/>
        <v>128516.534</v>
      </c>
      <c r="J106" s="20">
        <f t="shared" si="27"/>
        <v>144044.114</v>
      </c>
      <c r="K106" s="20">
        <f t="shared" si="27"/>
        <v>121193.68700000001</v>
      </c>
    </row>
    <row r="107" spans="1:11" ht="30.75">
      <c r="A107" s="59"/>
      <c r="B107" s="58"/>
      <c r="C107" s="59"/>
      <c r="D107" s="21" t="s">
        <v>9</v>
      </c>
      <c r="E107" s="20">
        <f>F107+G107+H107+I107+J107+K107</f>
        <v>206472.44360999996</v>
      </c>
      <c r="F107" s="20">
        <f t="shared" si="26"/>
        <v>45040.147629999999</v>
      </c>
      <c r="G107" s="20">
        <f t="shared" si="26"/>
        <v>32022.976999999999</v>
      </c>
      <c r="H107" s="20">
        <f t="shared" si="26"/>
        <v>32364.140930000001</v>
      </c>
      <c r="I107" s="20">
        <f t="shared" si="27"/>
        <v>32204.449999999997</v>
      </c>
      <c r="J107" s="20">
        <f t="shared" si="27"/>
        <v>33021.691049999994</v>
      </c>
      <c r="K107" s="20">
        <f t="shared" si="27"/>
        <v>31819.036999999997</v>
      </c>
    </row>
    <row r="108" spans="1:11" ht="20.45" customHeight="1">
      <c r="A108" s="59"/>
      <c r="B108" s="58"/>
      <c r="C108" s="59"/>
      <c r="D108" s="21" t="s">
        <v>10</v>
      </c>
      <c r="E108" s="20">
        <f>F108+G108+H108+I108+J108+K108</f>
        <v>18178.799640000001</v>
      </c>
      <c r="F108" s="20">
        <f t="shared" si="26"/>
        <v>3029.7999399999999</v>
      </c>
      <c r="G108" s="20">
        <f t="shared" si="26"/>
        <v>3029.7999399999999</v>
      </c>
      <c r="H108" s="20">
        <f t="shared" si="26"/>
        <v>3029.7999399999999</v>
      </c>
      <c r="I108" s="20">
        <f t="shared" si="27"/>
        <v>3029.7999399999999</v>
      </c>
      <c r="J108" s="20">
        <f t="shared" si="27"/>
        <v>3029.7999399999999</v>
      </c>
      <c r="K108" s="20">
        <f t="shared" si="27"/>
        <v>3029.7999399999999</v>
      </c>
    </row>
    <row r="109" spans="1:11" ht="18.600000000000001" customHeight="1">
      <c r="A109" s="58" t="s">
        <v>11</v>
      </c>
      <c r="B109" s="58" t="s">
        <v>145</v>
      </c>
      <c r="C109" s="73" t="s">
        <v>21</v>
      </c>
      <c r="D109" s="19" t="s">
        <v>5</v>
      </c>
      <c r="E109" s="20">
        <f>F109+G109+H109+I109+J109+K109</f>
        <v>1000721.9204599999</v>
      </c>
      <c r="F109" s="20">
        <f t="shared" ref="F109:K109" si="28">F110+F111+F112+F113+F114</f>
        <v>186330.01483</v>
      </c>
      <c r="G109" s="20">
        <f t="shared" si="28"/>
        <v>190183.80593999999</v>
      </c>
      <c r="H109" s="20">
        <f t="shared" si="28"/>
        <v>156080.52786999999</v>
      </c>
      <c r="I109" s="20">
        <f t="shared" si="28"/>
        <v>156042.52393999998</v>
      </c>
      <c r="J109" s="20">
        <f t="shared" si="28"/>
        <v>156042.52393999998</v>
      </c>
      <c r="K109" s="20">
        <f t="shared" si="28"/>
        <v>156042.52393999998</v>
      </c>
    </row>
    <row r="110" spans="1:11" ht="30.75">
      <c r="A110" s="58"/>
      <c r="B110" s="58"/>
      <c r="C110" s="58"/>
      <c r="D110" s="21" t="s">
        <v>46</v>
      </c>
      <c r="E110" s="20"/>
      <c r="F110" s="22"/>
      <c r="G110" s="22"/>
      <c r="H110" s="22"/>
      <c r="I110" s="22"/>
      <c r="J110" s="22"/>
      <c r="K110" s="22"/>
    </row>
    <row r="111" spans="1:11" ht="18.75">
      <c r="A111" s="58"/>
      <c r="B111" s="58"/>
      <c r="C111" s="58"/>
      <c r="D111" s="21" t="s">
        <v>7</v>
      </c>
      <c r="E111" s="20">
        <f>F111+G111+H111+I111+J111+K111</f>
        <v>0</v>
      </c>
      <c r="F111" s="22">
        <f t="shared" ref="F111:K111" si="29">F161+F117+F128+F140</f>
        <v>0</v>
      </c>
      <c r="G111" s="22">
        <f t="shared" si="29"/>
        <v>0</v>
      </c>
      <c r="H111" s="22">
        <f t="shared" si="29"/>
        <v>0</v>
      </c>
      <c r="I111" s="22">
        <f t="shared" si="29"/>
        <v>0</v>
      </c>
      <c r="J111" s="22">
        <f t="shared" si="29"/>
        <v>0</v>
      </c>
      <c r="K111" s="22">
        <f t="shared" si="29"/>
        <v>0</v>
      </c>
    </row>
    <row r="112" spans="1:11" ht="18.75">
      <c r="A112" s="58"/>
      <c r="B112" s="58"/>
      <c r="C112" s="58"/>
      <c r="D112" s="21" t="s">
        <v>8</v>
      </c>
      <c r="E112" s="20">
        <f>F112+G112+H112+I112+J112+K112</f>
        <v>779167.67700000003</v>
      </c>
      <c r="F112" s="22">
        <f t="shared" ref="F112:K112" si="30">F162+F118+F129+F141+F171</f>
        <v>139423</v>
      </c>
      <c r="G112" s="22">
        <f t="shared" si="30"/>
        <v>155477.02900000001</v>
      </c>
      <c r="H112" s="22">
        <f t="shared" si="30"/>
        <v>120686.587</v>
      </c>
      <c r="I112" s="22">
        <f t="shared" si="30"/>
        <v>121193.68700000001</v>
      </c>
      <c r="J112" s="22">
        <f t="shared" si="30"/>
        <v>121193.68700000001</v>
      </c>
      <c r="K112" s="22">
        <f t="shared" si="30"/>
        <v>121193.68700000001</v>
      </c>
    </row>
    <row r="113" spans="1:11" ht="30.75">
      <c r="A113" s="58"/>
      <c r="B113" s="58"/>
      <c r="C113" s="58"/>
      <c r="D113" s="21" t="s">
        <v>9</v>
      </c>
      <c r="E113" s="20">
        <f>F113+G113+H113+I113+J113+K113</f>
        <v>203375.44382000004</v>
      </c>
      <c r="F113" s="22">
        <f t="shared" ref="F113:K113" si="31">F166+F119+F130+F142+F157+F174</f>
        <v>43877.214890000003</v>
      </c>
      <c r="G113" s="22">
        <f t="shared" si="31"/>
        <v>31676.976999999999</v>
      </c>
      <c r="H113" s="22">
        <f t="shared" si="31"/>
        <v>32364.140930000001</v>
      </c>
      <c r="I113" s="22">
        <f t="shared" si="31"/>
        <v>31819.036999999997</v>
      </c>
      <c r="J113" s="22">
        <f t="shared" si="31"/>
        <v>31819.036999999997</v>
      </c>
      <c r="K113" s="22">
        <f t="shared" si="31"/>
        <v>31819.036999999997</v>
      </c>
    </row>
    <row r="114" spans="1:11" ht="18.75">
      <c r="A114" s="58"/>
      <c r="B114" s="58"/>
      <c r="C114" s="58"/>
      <c r="D114" s="21" t="s">
        <v>10</v>
      </c>
      <c r="E114" s="20">
        <f>F114+G114+H114+I114+J114+K114</f>
        <v>18178.799640000001</v>
      </c>
      <c r="F114" s="22">
        <f t="shared" ref="F114:K114" si="32">F167+F125+F133+F152</f>
        <v>3029.7999399999999</v>
      </c>
      <c r="G114" s="22">
        <f t="shared" si="32"/>
        <v>3029.7999399999999</v>
      </c>
      <c r="H114" s="22">
        <f t="shared" si="32"/>
        <v>3029.7999399999999</v>
      </c>
      <c r="I114" s="22">
        <f t="shared" si="32"/>
        <v>3029.7999399999999</v>
      </c>
      <c r="J114" s="22">
        <f t="shared" si="32"/>
        <v>3029.7999399999999</v>
      </c>
      <c r="K114" s="22">
        <f t="shared" si="32"/>
        <v>3029.7999399999999</v>
      </c>
    </row>
    <row r="115" spans="1:11" ht="19.350000000000001" customHeight="1">
      <c r="A115" s="86" t="s">
        <v>50</v>
      </c>
      <c r="B115" s="86" t="s">
        <v>146</v>
      </c>
      <c r="C115" s="69" t="s">
        <v>73</v>
      </c>
      <c r="D115" s="19" t="s">
        <v>5</v>
      </c>
      <c r="E115" s="20">
        <f>F115+G115+H115+I115+J115+K115</f>
        <v>171443.00255</v>
      </c>
      <c r="F115" s="20">
        <f t="shared" ref="F115:K115" si="33">F116+F117+F118+F119+F125</f>
        <v>37315.414140000001</v>
      </c>
      <c r="G115" s="20">
        <f t="shared" si="33"/>
        <v>26867.850999999999</v>
      </c>
      <c r="H115" s="20">
        <f t="shared" si="33"/>
        <v>27228.657670000001</v>
      </c>
      <c r="I115" s="20">
        <f t="shared" si="33"/>
        <v>26677.026579999998</v>
      </c>
      <c r="J115" s="20">
        <f t="shared" si="33"/>
        <v>26677.026579999998</v>
      </c>
      <c r="K115" s="20">
        <f t="shared" si="33"/>
        <v>26677.026579999998</v>
      </c>
    </row>
    <row r="116" spans="1:11" ht="30.75" customHeight="1">
      <c r="A116" s="87"/>
      <c r="B116" s="87"/>
      <c r="C116" s="68"/>
      <c r="D116" s="21" t="s">
        <v>46</v>
      </c>
      <c r="E116" s="20"/>
      <c r="F116" s="22"/>
      <c r="G116" s="22"/>
      <c r="H116" s="22"/>
      <c r="I116" s="22"/>
      <c r="J116" s="22"/>
      <c r="K116" s="22"/>
    </row>
    <row r="117" spans="1:11" ht="21" customHeight="1">
      <c r="A117" s="87"/>
      <c r="B117" s="87"/>
      <c r="C117" s="68"/>
      <c r="D117" s="21" t="s">
        <v>7</v>
      </c>
      <c r="E117" s="20">
        <f>F117+G117+H117+I117+J117+K117</f>
        <v>0</v>
      </c>
      <c r="F117" s="20">
        <f>G117+H117+L117</f>
        <v>0</v>
      </c>
      <c r="G117" s="20">
        <f>H117+L117+M117</f>
        <v>0</v>
      </c>
      <c r="H117" s="20">
        <f>L117+M117+N117</f>
        <v>0</v>
      </c>
      <c r="I117" s="20">
        <f t="shared" ref="I117:K118" si="34">M117+N117+O117</f>
        <v>0</v>
      </c>
      <c r="J117" s="20">
        <f t="shared" si="34"/>
        <v>0</v>
      </c>
      <c r="K117" s="20">
        <f t="shared" si="34"/>
        <v>0</v>
      </c>
    </row>
    <row r="118" spans="1:11" ht="20.25" customHeight="1">
      <c r="A118" s="87"/>
      <c r="B118" s="87"/>
      <c r="C118" s="68"/>
      <c r="D118" s="21" t="s">
        <v>8</v>
      </c>
      <c r="E118" s="20">
        <f>F118+G118+H118+I118+J118+K118</f>
        <v>0</v>
      </c>
      <c r="F118" s="20">
        <f>G118+H118+L118</f>
        <v>0</v>
      </c>
      <c r="G118" s="20">
        <f>H118+L118+M118</f>
        <v>0</v>
      </c>
      <c r="H118" s="20">
        <f>L118+M118+N118</f>
        <v>0</v>
      </c>
      <c r="I118" s="20">
        <f t="shared" si="34"/>
        <v>0</v>
      </c>
      <c r="J118" s="20">
        <f t="shared" si="34"/>
        <v>0</v>
      </c>
      <c r="K118" s="20">
        <f t="shared" si="34"/>
        <v>0</v>
      </c>
    </row>
    <row r="119" spans="1:11" ht="33" customHeight="1">
      <c r="A119" s="87"/>
      <c r="B119" s="87"/>
      <c r="C119" s="68"/>
      <c r="D119" s="21" t="s">
        <v>9</v>
      </c>
      <c r="E119" s="20">
        <f>F119+G119+H119+I119+J119+K119</f>
        <v>171443.00255</v>
      </c>
      <c r="F119" s="22">
        <f>31125.315+841.408+798-597.85418+4925.484+223.06132</f>
        <v>37315.414140000001</v>
      </c>
      <c r="G119" s="22">
        <v>26867.850999999999</v>
      </c>
      <c r="H119" s="22">
        <f>26445.50562+783.15205</f>
        <v>27228.657670000001</v>
      </c>
      <c r="I119" s="22">
        <v>26677.026579999998</v>
      </c>
      <c r="J119" s="22">
        <f>I119</f>
        <v>26677.026579999998</v>
      </c>
      <c r="K119" s="22">
        <f>J119</f>
        <v>26677.026579999998</v>
      </c>
    </row>
    <row r="120" spans="1:11" ht="19.350000000000001" customHeight="1">
      <c r="A120" s="87"/>
      <c r="B120" s="87"/>
      <c r="C120" s="63" t="s">
        <v>47</v>
      </c>
      <c r="D120" s="63"/>
      <c r="E120" s="20"/>
      <c r="F120" s="22"/>
      <c r="G120" s="22"/>
      <c r="H120" s="22"/>
      <c r="I120" s="22"/>
      <c r="J120" s="22"/>
      <c r="K120" s="22"/>
    </row>
    <row r="121" spans="1:11" ht="16.5" customHeight="1">
      <c r="A121" s="87"/>
      <c r="B121" s="87"/>
      <c r="C121" s="62" t="s">
        <v>13</v>
      </c>
      <c r="D121" s="62"/>
      <c r="E121" s="23">
        <f t="shared" ref="E121:E126" si="35">F121+G121+H121+I121+J121+K121</f>
        <v>4925.4840000000004</v>
      </c>
      <c r="F121" s="24">
        <v>4925.4840000000004</v>
      </c>
      <c r="G121" s="24">
        <v>0</v>
      </c>
      <c r="H121" s="24">
        <v>0</v>
      </c>
      <c r="I121" s="24">
        <v>0</v>
      </c>
      <c r="J121" s="24">
        <v>0</v>
      </c>
      <c r="K121" s="24">
        <v>0</v>
      </c>
    </row>
    <row r="122" spans="1:11" ht="18" customHeight="1">
      <c r="A122" s="87"/>
      <c r="B122" s="87"/>
      <c r="C122" s="62" t="s">
        <v>12</v>
      </c>
      <c r="D122" s="62"/>
      <c r="E122" s="23">
        <f t="shared" si="35"/>
        <v>117747.739</v>
      </c>
      <c r="F122" s="24">
        <v>19938.714</v>
      </c>
      <c r="G122" s="24">
        <v>19561.805</v>
      </c>
      <c r="H122" s="24">
        <v>19561.805</v>
      </c>
      <c r="I122" s="24">
        <v>19561.805</v>
      </c>
      <c r="J122" s="24">
        <v>19561.805</v>
      </c>
      <c r="K122" s="24">
        <v>19561.805</v>
      </c>
    </row>
    <row r="123" spans="1:11" ht="110.45" customHeight="1">
      <c r="A123" s="87"/>
      <c r="B123" s="87"/>
      <c r="C123" s="61" t="s">
        <v>117</v>
      </c>
      <c r="D123" s="61"/>
      <c r="E123" s="23">
        <f t="shared" si="35"/>
        <v>22363.507819999999</v>
      </c>
      <c r="F123" s="24">
        <v>3762.4650000000001</v>
      </c>
      <c r="G123" s="24">
        <v>3862.6219999999998</v>
      </c>
      <c r="H123" s="24">
        <v>3668.60862</v>
      </c>
      <c r="I123" s="24">
        <v>3905.3675800000001</v>
      </c>
      <c r="J123" s="24">
        <v>3342.65443</v>
      </c>
      <c r="K123" s="24">
        <v>3821.7901900000002</v>
      </c>
    </row>
    <row r="124" spans="1:11" ht="58.15" customHeight="1">
      <c r="A124" s="87"/>
      <c r="B124" s="87"/>
      <c r="C124" s="61" t="s">
        <v>112</v>
      </c>
      <c r="D124" s="61"/>
      <c r="E124" s="23">
        <f t="shared" si="35"/>
        <v>3913.5029999999997</v>
      </c>
      <c r="F124" s="24">
        <v>621.95799999999997</v>
      </c>
      <c r="G124" s="24">
        <v>738.30899999999997</v>
      </c>
      <c r="H124" s="24">
        <v>638.30899999999997</v>
      </c>
      <c r="I124" s="24">
        <v>638.30899999999997</v>
      </c>
      <c r="J124" s="24">
        <v>638.30899999999997</v>
      </c>
      <c r="K124" s="24">
        <v>638.30899999999997</v>
      </c>
    </row>
    <row r="125" spans="1:11" ht="17.850000000000001" customHeight="1">
      <c r="A125" s="88"/>
      <c r="B125" s="88"/>
      <c r="C125" s="18"/>
      <c r="D125" s="21" t="s">
        <v>10</v>
      </c>
      <c r="E125" s="20">
        <f t="shared" si="35"/>
        <v>0</v>
      </c>
      <c r="F125" s="22">
        <v>0</v>
      </c>
      <c r="G125" s="22">
        <v>0</v>
      </c>
      <c r="H125" s="22">
        <v>0</v>
      </c>
      <c r="I125" s="22">
        <v>0</v>
      </c>
      <c r="J125" s="22">
        <v>0</v>
      </c>
      <c r="K125" s="22">
        <v>0</v>
      </c>
    </row>
    <row r="126" spans="1:11" ht="20.100000000000001" customHeight="1">
      <c r="A126" s="86" t="s">
        <v>51</v>
      </c>
      <c r="B126" s="86" t="s">
        <v>146</v>
      </c>
      <c r="C126" s="69" t="s">
        <v>23</v>
      </c>
      <c r="D126" s="19" t="s">
        <v>5</v>
      </c>
      <c r="E126" s="20">
        <f t="shared" si="35"/>
        <v>48183.965390000005</v>
      </c>
      <c r="F126" s="20">
        <f t="shared" ref="F126:K126" si="36">F127+F128+F129+F130+F133</f>
        <v>8989.3356899999999</v>
      </c>
      <c r="G126" s="20">
        <f t="shared" si="36"/>
        <v>7838.9259400000001</v>
      </c>
      <c r="H126" s="20">
        <f t="shared" si="36"/>
        <v>7838.9259400000001</v>
      </c>
      <c r="I126" s="20">
        <f t="shared" si="36"/>
        <v>7838.9259400000001</v>
      </c>
      <c r="J126" s="20">
        <f t="shared" si="36"/>
        <v>7838.9259400000001</v>
      </c>
      <c r="K126" s="20">
        <f t="shared" si="36"/>
        <v>7838.9259400000001</v>
      </c>
    </row>
    <row r="127" spans="1:11" ht="30.75">
      <c r="A127" s="87"/>
      <c r="B127" s="87"/>
      <c r="C127" s="69"/>
      <c r="D127" s="21" t="s">
        <v>46</v>
      </c>
      <c r="E127" s="20"/>
      <c r="F127" s="22"/>
      <c r="G127" s="22"/>
      <c r="H127" s="22"/>
      <c r="I127" s="22"/>
      <c r="J127" s="22"/>
      <c r="K127" s="22"/>
    </row>
    <row r="128" spans="1:11" ht="18.75">
      <c r="A128" s="87"/>
      <c r="B128" s="87"/>
      <c r="C128" s="69"/>
      <c r="D128" s="21" t="s">
        <v>7</v>
      </c>
      <c r="E128" s="20">
        <f>F128+G128+H128+I128+J128+K128</f>
        <v>0</v>
      </c>
      <c r="F128" s="20">
        <f>G128+H128+L128</f>
        <v>0</v>
      </c>
      <c r="G128" s="20">
        <f>H128+L128+M128</f>
        <v>0</v>
      </c>
      <c r="H128" s="20">
        <f>L128+M128+N128</f>
        <v>0</v>
      </c>
      <c r="I128" s="20">
        <f>M128+N128+O128</f>
        <v>0</v>
      </c>
      <c r="J128" s="20">
        <f>N128+O128+P128</f>
        <v>0</v>
      </c>
      <c r="K128" s="20">
        <f>O128+P128+Q128</f>
        <v>0</v>
      </c>
    </row>
    <row r="129" spans="1:11" ht="18.75">
      <c r="A129" s="87"/>
      <c r="B129" s="87"/>
      <c r="C129" s="69"/>
      <c r="D129" s="21" t="s">
        <v>8</v>
      </c>
      <c r="E129" s="20">
        <f>F129+G129+H129+I129+J129+K129</f>
        <v>0</v>
      </c>
      <c r="F129" s="22">
        <v>0</v>
      </c>
      <c r="G129" s="22">
        <v>0</v>
      </c>
      <c r="H129" s="22">
        <v>0</v>
      </c>
      <c r="I129" s="22">
        <v>0</v>
      </c>
      <c r="J129" s="22">
        <v>0</v>
      </c>
      <c r="K129" s="22">
        <v>0</v>
      </c>
    </row>
    <row r="130" spans="1:11" ht="30.75">
      <c r="A130" s="87"/>
      <c r="B130" s="87"/>
      <c r="C130" s="69"/>
      <c r="D130" s="21" t="s">
        <v>9</v>
      </c>
      <c r="E130" s="20">
        <f>F130+G130+H130+I130+J130+K130</f>
        <v>30005.16575</v>
      </c>
      <c r="F130" s="22">
        <f t="shared" ref="F130:K130" si="37">F132</f>
        <v>5959.53575</v>
      </c>
      <c r="G130" s="22">
        <f t="shared" si="37"/>
        <v>4809.1260000000002</v>
      </c>
      <c r="H130" s="22">
        <f t="shared" si="37"/>
        <v>4809.1260000000002</v>
      </c>
      <c r="I130" s="22">
        <f t="shared" si="37"/>
        <v>4809.1260000000002</v>
      </c>
      <c r="J130" s="22">
        <f t="shared" si="37"/>
        <v>4809.1260000000002</v>
      </c>
      <c r="K130" s="22">
        <f t="shared" si="37"/>
        <v>4809.1260000000002</v>
      </c>
    </row>
    <row r="131" spans="1:11" ht="18.75" customHeight="1">
      <c r="A131" s="87"/>
      <c r="B131" s="87"/>
      <c r="C131" s="63" t="s">
        <v>47</v>
      </c>
      <c r="D131" s="63"/>
      <c r="E131" s="23"/>
      <c r="F131" s="24"/>
      <c r="G131" s="22"/>
      <c r="H131" s="22"/>
      <c r="I131" s="22"/>
      <c r="J131" s="22"/>
      <c r="K131" s="22"/>
    </row>
    <row r="132" spans="1:11" s="10" customFormat="1" ht="34.15" customHeight="1">
      <c r="A132" s="87"/>
      <c r="B132" s="87"/>
      <c r="C132" s="76" t="s">
        <v>63</v>
      </c>
      <c r="D132" s="76"/>
      <c r="E132" s="28">
        <f>F132+G132+H132+I132+J132+K132</f>
        <v>30005.16575</v>
      </c>
      <c r="F132" s="29">
        <v>5959.53575</v>
      </c>
      <c r="G132" s="29">
        <v>4809.1260000000002</v>
      </c>
      <c r="H132" s="29">
        <v>4809.1260000000002</v>
      </c>
      <c r="I132" s="29">
        <v>4809.1260000000002</v>
      </c>
      <c r="J132" s="29">
        <v>4809.1260000000002</v>
      </c>
      <c r="K132" s="29">
        <v>4809.1260000000002</v>
      </c>
    </row>
    <row r="133" spans="1:11" ht="18.75">
      <c r="A133" s="87"/>
      <c r="B133" s="87"/>
      <c r="C133" s="18"/>
      <c r="D133" s="21" t="s">
        <v>10</v>
      </c>
      <c r="E133" s="20">
        <f>F133+G133+H133+I133+J133+K133</f>
        <v>18178.799640000001</v>
      </c>
      <c r="F133" s="22">
        <f t="shared" ref="F133:K133" si="38">F135+F136+F137</f>
        <v>3029.7999399999999</v>
      </c>
      <c r="G133" s="22">
        <f t="shared" si="38"/>
        <v>3029.7999399999999</v>
      </c>
      <c r="H133" s="22">
        <f t="shared" si="38"/>
        <v>3029.7999399999999</v>
      </c>
      <c r="I133" s="22">
        <f t="shared" si="38"/>
        <v>3029.7999399999999</v>
      </c>
      <c r="J133" s="22">
        <f t="shared" si="38"/>
        <v>3029.7999399999999</v>
      </c>
      <c r="K133" s="22">
        <f t="shared" si="38"/>
        <v>3029.7999399999999</v>
      </c>
    </row>
    <row r="134" spans="1:11" ht="16.350000000000001" customHeight="1">
      <c r="A134" s="87"/>
      <c r="B134" s="87"/>
      <c r="C134" s="63" t="s">
        <v>47</v>
      </c>
      <c r="D134" s="63"/>
      <c r="E134" s="20"/>
      <c r="F134" s="22"/>
      <c r="G134" s="22"/>
      <c r="H134" s="24"/>
      <c r="I134" s="24"/>
      <c r="J134" s="24"/>
      <c r="K134" s="24"/>
    </row>
    <row r="135" spans="1:11" ht="15.75" customHeight="1">
      <c r="A135" s="87"/>
      <c r="B135" s="87"/>
      <c r="C135" s="62" t="s">
        <v>62</v>
      </c>
      <c r="D135" s="62"/>
      <c r="E135" s="23">
        <f>F135+G135+H135+I135+J135+K135</f>
        <v>10813.283939999999</v>
      </c>
      <c r="F135" s="24">
        <v>1802.21399</v>
      </c>
      <c r="G135" s="11">
        <f>F135</f>
        <v>1802.21399</v>
      </c>
      <c r="H135" s="11">
        <f>G135</f>
        <v>1802.21399</v>
      </c>
      <c r="I135" s="11">
        <f>H135</f>
        <v>1802.21399</v>
      </c>
      <c r="J135" s="11">
        <f>I135</f>
        <v>1802.21399</v>
      </c>
      <c r="K135" s="11">
        <f>J135</f>
        <v>1802.21399</v>
      </c>
    </row>
    <row r="136" spans="1:11" ht="33" customHeight="1">
      <c r="A136" s="87"/>
      <c r="B136" s="87"/>
      <c r="C136" s="104" t="s">
        <v>64</v>
      </c>
      <c r="D136" s="104"/>
      <c r="E136" s="36">
        <f>F136+G136+H136+I136+J136+K136</f>
        <v>6991.6557000000003</v>
      </c>
      <c r="F136" s="37">
        <v>1165.27595</v>
      </c>
      <c r="G136" s="37">
        <f>F136</f>
        <v>1165.27595</v>
      </c>
      <c r="H136" s="37">
        <f t="shared" ref="H136:K137" si="39">G136</f>
        <v>1165.27595</v>
      </c>
      <c r="I136" s="37">
        <f t="shared" si="39"/>
        <v>1165.27595</v>
      </c>
      <c r="J136" s="37">
        <f t="shared" si="39"/>
        <v>1165.27595</v>
      </c>
      <c r="K136" s="37">
        <f t="shared" si="39"/>
        <v>1165.27595</v>
      </c>
    </row>
    <row r="137" spans="1:11" ht="25.9" customHeight="1">
      <c r="A137" s="88"/>
      <c r="B137" s="88"/>
      <c r="C137" s="62" t="s">
        <v>68</v>
      </c>
      <c r="D137" s="62"/>
      <c r="E137" s="23">
        <f>F137+G137+H137+I137+J137+K137</f>
        <v>373.86</v>
      </c>
      <c r="F137" s="24">
        <v>62.31</v>
      </c>
      <c r="G137" s="24">
        <f>F137</f>
        <v>62.31</v>
      </c>
      <c r="H137" s="24">
        <f t="shared" si="39"/>
        <v>62.31</v>
      </c>
      <c r="I137" s="24">
        <f t="shared" si="39"/>
        <v>62.31</v>
      </c>
      <c r="J137" s="24">
        <f t="shared" si="39"/>
        <v>62.31</v>
      </c>
      <c r="K137" s="24">
        <f t="shared" si="39"/>
        <v>62.31</v>
      </c>
    </row>
    <row r="138" spans="1:11" ht="17.850000000000001" customHeight="1">
      <c r="A138" s="86" t="s">
        <v>52</v>
      </c>
      <c r="B138" s="86" t="s">
        <v>146</v>
      </c>
      <c r="C138" s="97" t="s">
        <v>135</v>
      </c>
      <c r="D138" s="19" t="s">
        <v>5</v>
      </c>
      <c r="E138" s="20">
        <f>F138+G138+H138+I138+J138+K138</f>
        <v>602.26499999999999</v>
      </c>
      <c r="F138" s="20">
        <f t="shared" ref="F138:K138" si="40">F139+F140+F141+F142+F152</f>
        <v>602.26499999999999</v>
      </c>
      <c r="G138" s="20">
        <f t="shared" si="40"/>
        <v>0</v>
      </c>
      <c r="H138" s="20">
        <f t="shared" si="40"/>
        <v>0</v>
      </c>
      <c r="I138" s="20">
        <f t="shared" si="40"/>
        <v>0</v>
      </c>
      <c r="J138" s="20">
        <f t="shared" si="40"/>
        <v>0</v>
      </c>
      <c r="K138" s="20">
        <f t="shared" si="40"/>
        <v>0</v>
      </c>
    </row>
    <row r="139" spans="1:11" ht="30.75">
      <c r="A139" s="87"/>
      <c r="B139" s="87"/>
      <c r="C139" s="98"/>
      <c r="D139" s="21" t="s">
        <v>46</v>
      </c>
      <c r="E139" s="20"/>
      <c r="F139" s="22"/>
      <c r="G139" s="22"/>
      <c r="H139" s="22"/>
      <c r="I139" s="22"/>
      <c r="J139" s="22"/>
      <c r="K139" s="22"/>
    </row>
    <row r="140" spans="1:11" ht="18.75">
      <c r="A140" s="87"/>
      <c r="B140" s="87"/>
      <c r="C140" s="98"/>
      <c r="D140" s="21" t="s">
        <v>7</v>
      </c>
      <c r="E140" s="20">
        <f>F140+G140+H140+I140+J140+K140</f>
        <v>0</v>
      </c>
      <c r="F140" s="22">
        <v>0</v>
      </c>
      <c r="G140" s="22">
        <v>0</v>
      </c>
      <c r="H140" s="22">
        <v>0</v>
      </c>
      <c r="I140" s="22">
        <v>0</v>
      </c>
      <c r="J140" s="22">
        <v>0</v>
      </c>
      <c r="K140" s="22">
        <v>0</v>
      </c>
    </row>
    <row r="141" spans="1:11" ht="18.75">
      <c r="A141" s="87"/>
      <c r="B141" s="87"/>
      <c r="C141" s="98"/>
      <c r="D141" s="21" t="s">
        <v>8</v>
      </c>
      <c r="E141" s="20">
        <f>F141+G141+H141+I141+J141+K141</f>
        <v>0</v>
      </c>
      <c r="F141" s="22">
        <v>0</v>
      </c>
      <c r="G141" s="22">
        <v>0</v>
      </c>
      <c r="H141" s="22">
        <v>0</v>
      </c>
      <c r="I141" s="22">
        <v>0</v>
      </c>
      <c r="J141" s="22">
        <v>0</v>
      </c>
      <c r="K141" s="22">
        <v>0</v>
      </c>
    </row>
    <row r="142" spans="1:11" ht="30.75">
      <c r="A142" s="87"/>
      <c r="B142" s="87"/>
      <c r="C142" s="99"/>
      <c r="D142" s="21" t="s">
        <v>9</v>
      </c>
      <c r="E142" s="20">
        <f>F142+G142+H142+I142+J142+K142</f>
        <v>602.26499999999999</v>
      </c>
      <c r="F142" s="22">
        <v>602.26499999999999</v>
      </c>
      <c r="G142" s="22">
        <v>0</v>
      </c>
      <c r="H142" s="22">
        <v>0</v>
      </c>
      <c r="I142" s="22">
        <v>0</v>
      </c>
      <c r="J142" s="22">
        <v>0</v>
      </c>
      <c r="K142" s="22">
        <v>0</v>
      </c>
    </row>
    <row r="143" spans="1:11" ht="16.350000000000001" customHeight="1">
      <c r="A143" s="87"/>
      <c r="B143" s="87"/>
      <c r="C143" s="63" t="s">
        <v>47</v>
      </c>
      <c r="D143" s="63"/>
      <c r="E143" s="20"/>
      <c r="F143" s="22"/>
      <c r="G143" s="22"/>
      <c r="H143" s="22"/>
      <c r="I143" s="22"/>
      <c r="J143" s="22"/>
      <c r="K143" s="22"/>
    </row>
    <row r="144" spans="1:11" ht="16.5" customHeight="1">
      <c r="A144" s="87"/>
      <c r="B144" s="87"/>
      <c r="C144" s="62" t="s">
        <v>167</v>
      </c>
      <c r="D144" s="62"/>
      <c r="E144" s="23">
        <f t="shared" ref="E144:E153" si="41">F144+G144+H144+I144+J144+K144</f>
        <v>13</v>
      </c>
      <c r="F144" s="24">
        <v>13</v>
      </c>
      <c r="G144" s="24">
        <v>0</v>
      </c>
      <c r="H144" s="24">
        <v>0</v>
      </c>
      <c r="I144" s="24">
        <v>0</v>
      </c>
      <c r="J144" s="24">
        <v>0</v>
      </c>
      <c r="K144" s="24">
        <v>0</v>
      </c>
    </row>
    <row r="145" spans="1:11" ht="16.5" customHeight="1">
      <c r="A145" s="87"/>
      <c r="B145" s="87"/>
      <c r="C145" s="62" t="s">
        <v>168</v>
      </c>
      <c r="D145" s="62"/>
      <c r="E145" s="23">
        <f t="shared" si="41"/>
        <v>200.65199999999999</v>
      </c>
      <c r="F145" s="24">
        <v>200.65199999999999</v>
      </c>
      <c r="G145" s="24">
        <v>0</v>
      </c>
      <c r="H145" s="24">
        <v>0</v>
      </c>
      <c r="I145" s="24">
        <v>0</v>
      </c>
      <c r="J145" s="24">
        <v>0</v>
      </c>
      <c r="K145" s="24">
        <v>0</v>
      </c>
    </row>
    <row r="146" spans="1:11" ht="16.5" customHeight="1">
      <c r="A146" s="88"/>
      <c r="B146" s="88"/>
      <c r="C146" s="62" t="s">
        <v>169</v>
      </c>
      <c r="D146" s="62"/>
      <c r="E146" s="23">
        <f t="shared" si="41"/>
        <v>15</v>
      </c>
      <c r="F146" s="24">
        <v>15</v>
      </c>
      <c r="G146" s="24">
        <v>0</v>
      </c>
      <c r="H146" s="24">
        <v>0</v>
      </c>
      <c r="I146" s="24">
        <v>0</v>
      </c>
      <c r="J146" s="24">
        <v>0</v>
      </c>
      <c r="K146" s="24">
        <v>0</v>
      </c>
    </row>
    <row r="147" spans="1:11" ht="16.5" customHeight="1">
      <c r="A147" s="92"/>
      <c r="B147" s="92"/>
      <c r="C147" s="62" t="s">
        <v>170</v>
      </c>
      <c r="D147" s="62"/>
      <c r="E147" s="23">
        <f t="shared" si="41"/>
        <v>35</v>
      </c>
      <c r="F147" s="24">
        <v>35</v>
      </c>
      <c r="G147" s="24">
        <v>0</v>
      </c>
      <c r="H147" s="24">
        <v>0</v>
      </c>
      <c r="I147" s="24">
        <v>0</v>
      </c>
      <c r="J147" s="24">
        <v>0</v>
      </c>
      <c r="K147" s="24">
        <v>0</v>
      </c>
    </row>
    <row r="148" spans="1:11" ht="16.5" customHeight="1">
      <c r="A148" s="93"/>
      <c r="B148" s="93"/>
      <c r="C148" s="62" t="s">
        <v>171</v>
      </c>
      <c r="D148" s="62"/>
      <c r="E148" s="23">
        <f t="shared" si="41"/>
        <v>27</v>
      </c>
      <c r="F148" s="24">
        <v>27</v>
      </c>
      <c r="G148" s="24">
        <v>0</v>
      </c>
      <c r="H148" s="24">
        <v>0</v>
      </c>
      <c r="I148" s="24">
        <v>0</v>
      </c>
      <c r="J148" s="24">
        <v>0</v>
      </c>
      <c r="K148" s="24">
        <v>0</v>
      </c>
    </row>
    <row r="149" spans="1:11" ht="15.75" customHeight="1">
      <c r="A149" s="93"/>
      <c r="B149" s="93"/>
      <c r="C149" s="62" t="s">
        <v>172</v>
      </c>
      <c r="D149" s="62"/>
      <c r="E149" s="23">
        <f t="shared" si="41"/>
        <v>181.02500000000001</v>
      </c>
      <c r="F149" s="24">
        <v>181.02500000000001</v>
      </c>
      <c r="G149" s="24">
        <v>0</v>
      </c>
      <c r="H149" s="24">
        <v>0</v>
      </c>
      <c r="I149" s="24">
        <v>0</v>
      </c>
      <c r="J149" s="24">
        <v>0</v>
      </c>
      <c r="K149" s="24">
        <v>0</v>
      </c>
    </row>
    <row r="150" spans="1:11" ht="17.45" customHeight="1">
      <c r="A150" s="93"/>
      <c r="B150" s="93"/>
      <c r="C150" s="62" t="s">
        <v>164</v>
      </c>
      <c r="D150" s="62"/>
      <c r="E150" s="23">
        <f t="shared" si="41"/>
        <v>99.888000000000005</v>
      </c>
      <c r="F150" s="24">
        <v>99.888000000000005</v>
      </c>
      <c r="G150" s="24">
        <v>0</v>
      </c>
      <c r="H150" s="24">
        <v>0</v>
      </c>
      <c r="I150" s="24">
        <v>0</v>
      </c>
      <c r="J150" s="24">
        <v>0</v>
      </c>
      <c r="K150" s="24">
        <v>0</v>
      </c>
    </row>
    <row r="151" spans="1:11" ht="17.45" customHeight="1">
      <c r="A151" s="93"/>
      <c r="B151" s="93"/>
      <c r="C151" s="62" t="s">
        <v>173</v>
      </c>
      <c r="D151" s="62"/>
      <c r="E151" s="23">
        <f t="shared" si="41"/>
        <v>30.7</v>
      </c>
      <c r="F151" s="24">
        <v>30.7</v>
      </c>
      <c r="G151" s="24">
        <v>0</v>
      </c>
      <c r="H151" s="24">
        <v>0</v>
      </c>
      <c r="I151" s="24">
        <v>0</v>
      </c>
      <c r="J151" s="24">
        <v>0</v>
      </c>
      <c r="K151" s="24">
        <v>0</v>
      </c>
    </row>
    <row r="152" spans="1:11" ht="18.75">
      <c r="A152" s="94"/>
      <c r="B152" s="94"/>
      <c r="C152" s="25"/>
      <c r="D152" s="21" t="s">
        <v>10</v>
      </c>
      <c r="E152" s="20">
        <f t="shared" si="41"/>
        <v>0</v>
      </c>
      <c r="F152" s="22">
        <v>0</v>
      </c>
      <c r="G152" s="22">
        <v>0</v>
      </c>
      <c r="H152" s="22">
        <v>0</v>
      </c>
      <c r="I152" s="22">
        <v>0</v>
      </c>
      <c r="J152" s="22">
        <v>0</v>
      </c>
      <c r="K152" s="22">
        <v>0</v>
      </c>
    </row>
    <row r="153" spans="1:11" ht="55.9" customHeight="1">
      <c r="A153" s="68" t="s">
        <v>54</v>
      </c>
      <c r="B153" s="68" t="s">
        <v>146</v>
      </c>
      <c r="C153" s="69" t="s">
        <v>124</v>
      </c>
      <c r="D153" s="19" t="s">
        <v>5</v>
      </c>
      <c r="E153" s="20">
        <f t="shared" si="41"/>
        <v>0</v>
      </c>
      <c r="F153" s="20">
        <f t="shared" ref="F153:K153" si="42">F154+F155+F156+F157+F158</f>
        <v>0</v>
      </c>
      <c r="G153" s="20">
        <f t="shared" si="42"/>
        <v>0</v>
      </c>
      <c r="H153" s="30">
        <f t="shared" si="42"/>
        <v>0</v>
      </c>
      <c r="I153" s="30">
        <f t="shared" si="42"/>
        <v>0</v>
      </c>
      <c r="J153" s="30">
        <f t="shared" si="42"/>
        <v>0</v>
      </c>
      <c r="K153" s="30">
        <f t="shared" si="42"/>
        <v>0</v>
      </c>
    </row>
    <row r="154" spans="1:11" ht="30.75">
      <c r="A154" s="68"/>
      <c r="B154" s="68"/>
      <c r="C154" s="69"/>
      <c r="D154" s="21" t="s">
        <v>46</v>
      </c>
      <c r="E154" s="20"/>
      <c r="F154" s="22"/>
      <c r="G154" s="22"/>
      <c r="H154" s="31"/>
      <c r="I154" s="31"/>
      <c r="J154" s="31"/>
      <c r="K154" s="31"/>
    </row>
    <row r="155" spans="1:11" ht="18.75">
      <c r="A155" s="68"/>
      <c r="B155" s="68"/>
      <c r="C155" s="69"/>
      <c r="D155" s="21" t="s">
        <v>7</v>
      </c>
      <c r="E155" s="20">
        <f>F155+G155+H155+I155+J155+K155</f>
        <v>0</v>
      </c>
      <c r="F155" s="22">
        <v>0</v>
      </c>
      <c r="G155" s="22">
        <v>0</v>
      </c>
      <c r="H155" s="31">
        <v>0</v>
      </c>
      <c r="I155" s="31">
        <v>0</v>
      </c>
      <c r="J155" s="31">
        <v>0</v>
      </c>
      <c r="K155" s="31">
        <v>0</v>
      </c>
    </row>
    <row r="156" spans="1:11" ht="27.6" customHeight="1">
      <c r="A156" s="68"/>
      <c r="B156" s="68"/>
      <c r="C156" s="69"/>
      <c r="D156" s="21" t="s">
        <v>8</v>
      </c>
      <c r="E156" s="20">
        <f>F156+G156+H156+I156+J156+K156</f>
        <v>0</v>
      </c>
      <c r="F156" s="22">
        <v>0</v>
      </c>
      <c r="G156" s="22">
        <v>0</v>
      </c>
      <c r="H156" s="31">
        <v>0</v>
      </c>
      <c r="I156" s="31">
        <v>0</v>
      </c>
      <c r="J156" s="31">
        <v>0</v>
      </c>
      <c r="K156" s="31">
        <v>0</v>
      </c>
    </row>
    <row r="157" spans="1:11" ht="34.9" customHeight="1">
      <c r="A157" s="68"/>
      <c r="B157" s="68"/>
      <c r="C157" s="69"/>
      <c r="D157" s="21" t="s">
        <v>9</v>
      </c>
      <c r="E157" s="20">
        <f>F157+G157+H157+I157+J157+K157</f>
        <v>0</v>
      </c>
      <c r="F157" s="22">
        <v>0</v>
      </c>
      <c r="G157" s="22">
        <v>0</v>
      </c>
      <c r="H157" s="31">
        <v>0</v>
      </c>
      <c r="I157" s="31">
        <v>0</v>
      </c>
      <c r="J157" s="31">
        <v>0</v>
      </c>
      <c r="K157" s="31">
        <v>0</v>
      </c>
    </row>
    <row r="158" spans="1:11" ht="18.75">
      <c r="A158" s="68"/>
      <c r="B158" s="68"/>
      <c r="C158" s="69"/>
      <c r="D158" s="21" t="s">
        <v>10</v>
      </c>
      <c r="E158" s="20">
        <f>F158+G158+H158+I158+J158+K158</f>
        <v>0</v>
      </c>
      <c r="F158" s="22">
        <v>0</v>
      </c>
      <c r="G158" s="22">
        <v>0</v>
      </c>
      <c r="H158" s="31">
        <v>0</v>
      </c>
      <c r="I158" s="31">
        <v>0</v>
      </c>
      <c r="J158" s="31">
        <v>0</v>
      </c>
      <c r="K158" s="31">
        <v>0</v>
      </c>
    </row>
    <row r="159" spans="1:11" ht="115.15" customHeight="1">
      <c r="A159" s="86" t="s">
        <v>123</v>
      </c>
      <c r="B159" s="86" t="s">
        <v>146</v>
      </c>
      <c r="C159" s="69" t="s">
        <v>22</v>
      </c>
      <c r="D159" s="19" t="s">
        <v>5</v>
      </c>
      <c r="E159" s="20">
        <f>F159+G159+H159+I159+J159+K159</f>
        <v>742018.01500000013</v>
      </c>
      <c r="F159" s="20">
        <f t="shared" ref="F159:K159" si="43">F160+F161+F162+F166+F167</f>
        <v>133847.70000000001</v>
      </c>
      <c r="G159" s="20">
        <f t="shared" si="43"/>
        <v>149077.867</v>
      </c>
      <c r="H159" s="20">
        <f t="shared" si="43"/>
        <v>114485.799</v>
      </c>
      <c r="I159" s="20">
        <f t="shared" si="43"/>
        <v>114868.883</v>
      </c>
      <c r="J159" s="20">
        <f t="shared" si="43"/>
        <v>114868.883</v>
      </c>
      <c r="K159" s="20">
        <f t="shared" si="43"/>
        <v>114868.883</v>
      </c>
    </row>
    <row r="160" spans="1:11" ht="32.25" customHeight="1">
      <c r="A160" s="87"/>
      <c r="B160" s="87"/>
      <c r="C160" s="69"/>
      <c r="D160" s="21" t="s">
        <v>46</v>
      </c>
      <c r="E160" s="20"/>
      <c r="F160" s="22"/>
      <c r="G160" s="22"/>
      <c r="H160" s="22"/>
      <c r="I160" s="22"/>
      <c r="J160" s="22"/>
      <c r="K160" s="22"/>
    </row>
    <row r="161" spans="1:11" ht="41.45" customHeight="1">
      <c r="A161" s="87"/>
      <c r="B161" s="87"/>
      <c r="C161" s="69"/>
      <c r="D161" s="21" t="s">
        <v>7</v>
      </c>
      <c r="E161" s="20">
        <f>F161+G161+H161+I161+J161+K161</f>
        <v>0</v>
      </c>
      <c r="F161" s="20">
        <f>G161+H161+L161</f>
        <v>0</v>
      </c>
      <c r="G161" s="20">
        <f>H161+L161+M161</f>
        <v>0</v>
      </c>
      <c r="H161" s="20">
        <f>L161+M161+N161</f>
        <v>0</v>
      </c>
      <c r="I161" s="20">
        <f>M161+N161+O161</f>
        <v>0</v>
      </c>
      <c r="J161" s="20">
        <f>N161+O161+P161</f>
        <v>0</v>
      </c>
      <c r="K161" s="20">
        <f>O161+P161+Q161</f>
        <v>0</v>
      </c>
    </row>
    <row r="162" spans="1:11" ht="40.9" customHeight="1">
      <c r="A162" s="87"/>
      <c r="B162" s="87"/>
      <c r="C162" s="69"/>
      <c r="D162" s="21" t="s">
        <v>8</v>
      </c>
      <c r="E162" s="20">
        <f>F162+G162+H162+I162+J162+K162</f>
        <v>742018.01500000013</v>
      </c>
      <c r="F162" s="22">
        <f>133686.7+161</f>
        <v>133847.70000000001</v>
      </c>
      <c r="G162" s="22">
        <v>149077.867</v>
      </c>
      <c r="H162" s="22">
        <v>114485.799</v>
      </c>
      <c r="I162" s="22">
        <v>114868.883</v>
      </c>
      <c r="J162" s="22">
        <f>I162</f>
        <v>114868.883</v>
      </c>
      <c r="K162" s="22">
        <f>J162</f>
        <v>114868.883</v>
      </c>
    </row>
    <row r="163" spans="1:11" ht="16.350000000000001" customHeight="1">
      <c r="A163" s="87"/>
      <c r="B163" s="87"/>
      <c r="C163" s="63" t="s">
        <v>47</v>
      </c>
      <c r="D163" s="63"/>
      <c r="E163" s="20"/>
      <c r="F163" s="22"/>
      <c r="G163" s="22"/>
      <c r="H163" s="22"/>
      <c r="I163" s="22"/>
      <c r="J163" s="22"/>
      <c r="K163" s="22"/>
    </row>
    <row r="164" spans="1:11" ht="16.5" customHeight="1">
      <c r="A164" s="87"/>
      <c r="B164" s="87"/>
      <c r="C164" s="62" t="s">
        <v>13</v>
      </c>
      <c r="D164" s="62"/>
      <c r="E164" s="23">
        <f>F164+G164+H164+I164+J164+K164</f>
        <v>717432.38699999999</v>
      </c>
      <c r="F164" s="24">
        <v>130548.033</v>
      </c>
      <c r="G164" s="24">
        <v>143860.14199999999</v>
      </c>
      <c r="H164" s="24">
        <v>110478.796</v>
      </c>
      <c r="I164" s="24">
        <v>110848.47199999999</v>
      </c>
      <c r="J164" s="24">
        <f>I164</f>
        <v>110848.47199999999</v>
      </c>
      <c r="K164" s="24">
        <f>J164</f>
        <v>110848.47199999999</v>
      </c>
    </row>
    <row r="165" spans="1:11" ht="28.15" customHeight="1">
      <c r="A165" s="87"/>
      <c r="B165" s="87"/>
      <c r="C165" s="62" t="s">
        <v>162</v>
      </c>
      <c r="D165" s="62"/>
      <c r="E165" s="23">
        <f>F165+G165+H165+I165+J165+K165</f>
        <v>24046.938000000035</v>
      </c>
      <c r="F165" s="24">
        <f>F162-F164</f>
        <v>3299.6670000000158</v>
      </c>
      <c r="G165" s="24">
        <v>4679.0349999999999</v>
      </c>
      <c r="H165" s="24">
        <f>H162-H164</f>
        <v>4007.002999999997</v>
      </c>
      <c r="I165" s="24">
        <f>I162-I164</f>
        <v>4020.4110000000073</v>
      </c>
      <c r="J165" s="24">
        <f>I165</f>
        <v>4020.4110000000073</v>
      </c>
      <c r="K165" s="24">
        <f>J165</f>
        <v>4020.4110000000073</v>
      </c>
    </row>
    <row r="166" spans="1:11" ht="30.75">
      <c r="A166" s="87"/>
      <c r="B166" s="87"/>
      <c r="C166" s="26"/>
      <c r="D166" s="21" t="s">
        <v>9</v>
      </c>
      <c r="E166" s="20">
        <f>F166+G166+H166+I166+J166+K166</f>
        <v>0</v>
      </c>
      <c r="F166" s="20">
        <f>G166+H166+L166</f>
        <v>0</v>
      </c>
      <c r="G166" s="20">
        <f>H166+L166+M166</f>
        <v>0</v>
      </c>
      <c r="H166" s="20">
        <f>L166+M166+N166</f>
        <v>0</v>
      </c>
      <c r="I166" s="20">
        <f t="shared" ref="I166:K167" si="44">M166+N166+O166</f>
        <v>0</v>
      </c>
      <c r="J166" s="20">
        <f t="shared" si="44"/>
        <v>0</v>
      </c>
      <c r="K166" s="20">
        <f t="shared" si="44"/>
        <v>0</v>
      </c>
    </row>
    <row r="167" spans="1:11" ht="18" customHeight="1">
      <c r="A167" s="88"/>
      <c r="B167" s="88"/>
      <c r="C167" s="26"/>
      <c r="D167" s="21" t="s">
        <v>10</v>
      </c>
      <c r="E167" s="20">
        <f>F167+G167+H167+I167+J167+K167</f>
        <v>0</v>
      </c>
      <c r="F167" s="20">
        <f>G167+H167+L167</f>
        <v>0</v>
      </c>
      <c r="G167" s="20">
        <f>H167+L167+M167</f>
        <v>0</v>
      </c>
      <c r="H167" s="20">
        <f>L167+M167+N167</f>
        <v>0</v>
      </c>
      <c r="I167" s="20">
        <f t="shared" si="44"/>
        <v>0</v>
      </c>
      <c r="J167" s="20">
        <f t="shared" si="44"/>
        <v>0</v>
      </c>
      <c r="K167" s="20">
        <f t="shared" si="44"/>
        <v>0</v>
      </c>
    </row>
    <row r="168" spans="1:11" ht="20.100000000000001" customHeight="1">
      <c r="A168" s="86" t="s">
        <v>132</v>
      </c>
      <c r="B168" s="86" t="s">
        <v>146</v>
      </c>
      <c r="C168" s="69" t="s">
        <v>131</v>
      </c>
      <c r="D168" s="19" t="s">
        <v>5</v>
      </c>
      <c r="E168" s="20">
        <f>F168+G168+H168+I168+J168+K168</f>
        <v>38474.672519999993</v>
      </c>
      <c r="F168" s="20">
        <f t="shared" ref="F168:K168" si="45">F169+F170+F171+F174+F175</f>
        <v>5575.3</v>
      </c>
      <c r="G168" s="20">
        <f t="shared" si="45"/>
        <v>6399.1620000000003</v>
      </c>
      <c r="H168" s="20">
        <f t="shared" si="45"/>
        <v>6527.1452599999993</v>
      </c>
      <c r="I168" s="20">
        <f t="shared" si="45"/>
        <v>6657.6884200000004</v>
      </c>
      <c r="J168" s="20">
        <f t="shared" si="45"/>
        <v>6657.6884200000004</v>
      </c>
      <c r="K168" s="20">
        <f t="shared" si="45"/>
        <v>6657.6884200000004</v>
      </c>
    </row>
    <row r="169" spans="1:11" ht="30.75">
      <c r="A169" s="87"/>
      <c r="B169" s="87"/>
      <c r="C169" s="68"/>
      <c r="D169" s="21" t="s">
        <v>46</v>
      </c>
      <c r="E169" s="20"/>
      <c r="F169" s="22"/>
      <c r="G169" s="22"/>
      <c r="H169" s="22"/>
      <c r="I169" s="22"/>
      <c r="J169" s="22"/>
      <c r="K169" s="22"/>
    </row>
    <row r="170" spans="1:11" ht="18.75">
      <c r="A170" s="87"/>
      <c r="B170" s="87"/>
      <c r="C170" s="68"/>
      <c r="D170" s="21" t="s">
        <v>7</v>
      </c>
      <c r="E170" s="20">
        <f>F170+G170+H170+I170+J170+K170</f>
        <v>0</v>
      </c>
      <c r="F170" s="20">
        <f>G170+H170+L170</f>
        <v>0</v>
      </c>
      <c r="G170" s="20">
        <f>H170+L170+M170</f>
        <v>0</v>
      </c>
      <c r="H170" s="20">
        <f>L170+M170+N170</f>
        <v>0</v>
      </c>
      <c r="I170" s="20">
        <f>M170+N170+O170</f>
        <v>0</v>
      </c>
      <c r="J170" s="20">
        <f>N170+O170+P170</f>
        <v>0</v>
      </c>
      <c r="K170" s="20">
        <f>O170+P170+Q170</f>
        <v>0</v>
      </c>
    </row>
    <row r="171" spans="1:11" ht="35.450000000000003" customHeight="1">
      <c r="A171" s="87"/>
      <c r="B171" s="87"/>
      <c r="C171" s="68"/>
      <c r="D171" s="21" t="s">
        <v>8</v>
      </c>
      <c r="E171" s="20">
        <f>F171+G171+H171+I171+J171+K171</f>
        <v>37149.661999999997</v>
      </c>
      <c r="F171" s="22">
        <f t="shared" ref="F171:K171" si="46">F173</f>
        <v>5575.3</v>
      </c>
      <c r="G171" s="22">
        <f t="shared" si="46"/>
        <v>6399.1620000000003</v>
      </c>
      <c r="H171" s="22">
        <f t="shared" si="46"/>
        <v>6200.7879999999996</v>
      </c>
      <c r="I171" s="22">
        <f t="shared" si="46"/>
        <v>6324.8040000000001</v>
      </c>
      <c r="J171" s="22">
        <f t="shared" si="46"/>
        <v>6324.8040000000001</v>
      </c>
      <c r="K171" s="22">
        <f t="shared" si="46"/>
        <v>6324.8040000000001</v>
      </c>
    </row>
    <row r="172" spans="1:11" ht="18" customHeight="1">
      <c r="A172" s="87"/>
      <c r="B172" s="87"/>
      <c r="C172" s="63" t="s">
        <v>47</v>
      </c>
      <c r="D172" s="63"/>
      <c r="E172" s="20"/>
      <c r="F172" s="22"/>
      <c r="G172" s="22"/>
      <c r="H172" s="22"/>
      <c r="I172" s="22"/>
      <c r="J172" s="22"/>
      <c r="K172" s="22"/>
    </row>
    <row r="173" spans="1:11" s="10" customFormat="1" ht="40.15" customHeight="1">
      <c r="A173" s="87"/>
      <c r="B173" s="87"/>
      <c r="C173" s="76" t="s">
        <v>24</v>
      </c>
      <c r="D173" s="76"/>
      <c r="E173" s="28">
        <f>F173+G173+H173+I173+J173+K173</f>
        <v>37149.661999999997</v>
      </c>
      <c r="F173" s="29">
        <f>6375.3-800</f>
        <v>5575.3</v>
      </c>
      <c r="G173" s="29">
        <v>6399.1620000000003</v>
      </c>
      <c r="H173" s="29">
        <v>6200.7879999999996</v>
      </c>
      <c r="I173" s="29">
        <v>6324.8040000000001</v>
      </c>
      <c r="J173" s="29">
        <f>I173</f>
        <v>6324.8040000000001</v>
      </c>
      <c r="K173" s="29">
        <f>J173</f>
        <v>6324.8040000000001</v>
      </c>
    </row>
    <row r="174" spans="1:11" ht="30.75">
      <c r="A174" s="88"/>
      <c r="B174" s="88"/>
      <c r="C174" s="18"/>
      <c r="D174" s="21" t="s">
        <v>9</v>
      </c>
      <c r="E174" s="20">
        <f>F174+G174+H174+I174+J174+K174</f>
        <v>1325.0105199999998</v>
      </c>
      <c r="F174" s="22">
        <v>0</v>
      </c>
      <c r="G174" s="22">
        <v>0</v>
      </c>
      <c r="H174" s="22">
        <v>326.35726</v>
      </c>
      <c r="I174" s="22">
        <v>332.88441999999998</v>
      </c>
      <c r="J174" s="22">
        <f>I174</f>
        <v>332.88441999999998</v>
      </c>
      <c r="K174" s="22">
        <f>J174</f>
        <v>332.88441999999998</v>
      </c>
    </row>
    <row r="175" spans="1:11" ht="18.75">
      <c r="A175" s="26"/>
      <c r="B175" s="26"/>
      <c r="C175" s="18"/>
      <c r="D175" s="21" t="s">
        <v>10</v>
      </c>
      <c r="E175" s="20">
        <f>F175+G175+H175+I175+J175+K175</f>
        <v>0</v>
      </c>
      <c r="F175" s="22">
        <v>0</v>
      </c>
      <c r="G175" s="22">
        <v>0</v>
      </c>
      <c r="H175" s="22">
        <v>0</v>
      </c>
      <c r="I175" s="22">
        <v>0</v>
      </c>
      <c r="J175" s="22">
        <v>0</v>
      </c>
      <c r="K175" s="22">
        <v>0</v>
      </c>
    </row>
    <row r="176" spans="1:11" ht="16.350000000000001" customHeight="1">
      <c r="A176" s="58" t="s">
        <v>18</v>
      </c>
      <c r="B176" s="73" t="s">
        <v>147</v>
      </c>
      <c r="C176" s="73" t="s">
        <v>25</v>
      </c>
      <c r="D176" s="19" t="s">
        <v>5</v>
      </c>
      <c r="E176" s="20">
        <f>F176+G176+H176+I176+J176+K176</f>
        <v>46472.4758</v>
      </c>
      <c r="F176" s="20">
        <f t="shared" ref="F176:K176" si="47">F177+F178+F179+F180+F181</f>
        <v>14365.134750000001</v>
      </c>
      <c r="G176" s="20">
        <f t="shared" si="47"/>
        <v>346</v>
      </c>
      <c r="H176" s="20">
        <f t="shared" si="47"/>
        <v>0</v>
      </c>
      <c r="I176" s="20">
        <f t="shared" si="47"/>
        <v>7708.26</v>
      </c>
      <c r="J176" s="20">
        <f t="shared" si="47"/>
        <v>24053.081050000001</v>
      </c>
      <c r="K176" s="20">
        <f t="shared" si="47"/>
        <v>0</v>
      </c>
    </row>
    <row r="177" spans="1:11" ht="30.75">
      <c r="A177" s="58"/>
      <c r="B177" s="73"/>
      <c r="C177" s="73"/>
      <c r="D177" s="21" t="s">
        <v>46</v>
      </c>
      <c r="E177" s="20"/>
      <c r="F177" s="22"/>
      <c r="G177" s="22"/>
      <c r="H177" s="22"/>
      <c r="I177" s="22"/>
      <c r="J177" s="22"/>
      <c r="K177" s="22"/>
    </row>
    <row r="178" spans="1:11" ht="18.75">
      <c r="A178" s="58"/>
      <c r="B178" s="73"/>
      <c r="C178" s="73"/>
      <c r="D178" s="21" t="s">
        <v>7</v>
      </c>
      <c r="E178" s="20">
        <f>F178+G178+H178+I178+J178+K178</f>
        <v>0</v>
      </c>
      <c r="F178" s="22">
        <f>F184+F198</f>
        <v>0</v>
      </c>
      <c r="G178" s="22">
        <f t="shared" ref="G178:K179" si="48">G184+G198+G204</f>
        <v>0</v>
      </c>
      <c r="H178" s="22">
        <f t="shared" si="48"/>
        <v>0</v>
      </c>
      <c r="I178" s="22">
        <f t="shared" si="48"/>
        <v>0</v>
      </c>
      <c r="J178" s="22">
        <f t="shared" si="48"/>
        <v>0</v>
      </c>
      <c r="K178" s="22">
        <f t="shared" si="48"/>
        <v>0</v>
      </c>
    </row>
    <row r="179" spans="1:11" ht="18.75">
      <c r="A179" s="58"/>
      <c r="B179" s="73"/>
      <c r="C179" s="73"/>
      <c r="D179" s="21" t="s">
        <v>8</v>
      </c>
      <c r="E179" s="20">
        <f>F179+G179+H179+I179+J179+K179</f>
        <v>43375.476009999998</v>
      </c>
      <c r="F179" s="22">
        <f>F185+F199+F205</f>
        <v>13202.202010000001</v>
      </c>
      <c r="G179" s="22">
        <f t="shared" si="48"/>
        <v>0</v>
      </c>
      <c r="H179" s="22">
        <f t="shared" si="48"/>
        <v>0</v>
      </c>
      <c r="I179" s="22">
        <f t="shared" si="48"/>
        <v>7322.8469999999998</v>
      </c>
      <c r="J179" s="22">
        <f t="shared" si="48"/>
        <v>22850.427</v>
      </c>
      <c r="K179" s="22">
        <f t="shared" si="48"/>
        <v>0</v>
      </c>
    </row>
    <row r="180" spans="1:11" ht="30.75">
      <c r="A180" s="58"/>
      <c r="B180" s="73"/>
      <c r="C180" s="73"/>
      <c r="D180" s="21" t="s">
        <v>9</v>
      </c>
      <c r="E180" s="20">
        <f>F180+G180+H180+I180+J180+K180</f>
        <v>3096.9997899999998</v>
      </c>
      <c r="F180" s="22">
        <f t="shared" ref="F180:K180" si="49">F186+F200+F214</f>
        <v>1162.93274</v>
      </c>
      <c r="G180" s="22">
        <f t="shared" si="49"/>
        <v>346</v>
      </c>
      <c r="H180" s="22">
        <f t="shared" si="49"/>
        <v>0</v>
      </c>
      <c r="I180" s="22">
        <f t="shared" si="49"/>
        <v>385.41300000000001</v>
      </c>
      <c r="J180" s="22">
        <f t="shared" si="49"/>
        <v>1202.6540500000001</v>
      </c>
      <c r="K180" s="22">
        <f t="shared" si="49"/>
        <v>0</v>
      </c>
    </row>
    <row r="181" spans="1:11" ht="24.6" customHeight="1">
      <c r="A181" s="58"/>
      <c r="B181" s="73"/>
      <c r="C181" s="73"/>
      <c r="D181" s="21" t="s">
        <v>10</v>
      </c>
      <c r="E181" s="20">
        <f>F181+G181+H181+I181+J181+K181</f>
        <v>0</v>
      </c>
      <c r="F181" s="22">
        <f t="shared" ref="F181:K181" si="50">F195+F201</f>
        <v>0</v>
      </c>
      <c r="G181" s="22">
        <f t="shared" si="50"/>
        <v>0</v>
      </c>
      <c r="H181" s="22">
        <f t="shared" si="50"/>
        <v>0</v>
      </c>
      <c r="I181" s="22">
        <f t="shared" si="50"/>
        <v>0</v>
      </c>
      <c r="J181" s="22">
        <f t="shared" si="50"/>
        <v>0</v>
      </c>
      <c r="K181" s="22">
        <f t="shared" si="50"/>
        <v>0</v>
      </c>
    </row>
    <row r="182" spans="1:11" ht="30" customHeight="1">
      <c r="A182" s="86" t="s">
        <v>49</v>
      </c>
      <c r="B182" s="86" t="s">
        <v>147</v>
      </c>
      <c r="C182" s="69" t="s">
        <v>70</v>
      </c>
      <c r="D182" s="19" t="s">
        <v>5</v>
      </c>
      <c r="E182" s="20">
        <f>F182+G182+H182+I182+J182+K182</f>
        <v>814.07999999999993</v>
      </c>
      <c r="F182" s="20">
        <f t="shared" ref="F182:K182" si="51">F183+F184+F185+F186+F195</f>
        <v>468.08</v>
      </c>
      <c r="G182" s="20">
        <f t="shared" si="51"/>
        <v>346</v>
      </c>
      <c r="H182" s="20">
        <f t="shared" si="51"/>
        <v>0</v>
      </c>
      <c r="I182" s="20">
        <f t="shared" si="51"/>
        <v>0</v>
      </c>
      <c r="J182" s="20">
        <f t="shared" si="51"/>
        <v>0</v>
      </c>
      <c r="K182" s="20">
        <f t="shared" si="51"/>
        <v>0</v>
      </c>
    </row>
    <row r="183" spans="1:11" ht="30.75">
      <c r="A183" s="87"/>
      <c r="B183" s="87"/>
      <c r="C183" s="69"/>
      <c r="D183" s="21" t="s">
        <v>46</v>
      </c>
      <c r="E183" s="20"/>
      <c r="F183" s="22"/>
      <c r="G183" s="22"/>
      <c r="H183" s="22"/>
      <c r="I183" s="22"/>
      <c r="J183" s="22"/>
      <c r="K183" s="22"/>
    </row>
    <row r="184" spans="1:11" ht="18.75">
      <c r="A184" s="87"/>
      <c r="B184" s="87"/>
      <c r="C184" s="69"/>
      <c r="D184" s="21" t="s">
        <v>7</v>
      </c>
      <c r="E184" s="20">
        <f>F184+G184+H184+I184+J184+K184</f>
        <v>0</v>
      </c>
      <c r="F184" s="22">
        <v>0</v>
      </c>
      <c r="G184" s="22">
        <v>0</v>
      </c>
      <c r="H184" s="22">
        <v>0</v>
      </c>
      <c r="I184" s="22">
        <v>0</v>
      </c>
      <c r="J184" s="22">
        <v>0</v>
      </c>
      <c r="K184" s="22">
        <v>0</v>
      </c>
    </row>
    <row r="185" spans="1:11" ht="18.600000000000001" customHeight="1">
      <c r="A185" s="87"/>
      <c r="B185" s="87"/>
      <c r="C185" s="69"/>
      <c r="D185" s="21" t="s">
        <v>8</v>
      </c>
      <c r="E185" s="20">
        <f>F185+G185+H185+I185+J185+K185</f>
        <v>0</v>
      </c>
      <c r="F185" s="22">
        <v>0</v>
      </c>
      <c r="G185" s="22">
        <v>0</v>
      </c>
      <c r="H185" s="22">
        <v>0</v>
      </c>
      <c r="I185" s="22">
        <v>0</v>
      </c>
      <c r="J185" s="22">
        <v>0</v>
      </c>
      <c r="K185" s="22">
        <v>0</v>
      </c>
    </row>
    <row r="186" spans="1:11" ht="30.75">
      <c r="A186" s="87"/>
      <c r="B186" s="87"/>
      <c r="C186" s="69"/>
      <c r="D186" s="21" t="s">
        <v>9</v>
      </c>
      <c r="E186" s="20">
        <f>F186+G186+H186+I186+J186+K186</f>
        <v>814.07999999999993</v>
      </c>
      <c r="F186" s="22">
        <f t="shared" ref="F186:K186" si="52">SUM(F188:F194)</f>
        <v>468.08</v>
      </c>
      <c r="G186" s="22">
        <f t="shared" si="52"/>
        <v>346</v>
      </c>
      <c r="H186" s="22">
        <f t="shared" si="52"/>
        <v>0</v>
      </c>
      <c r="I186" s="22">
        <f t="shared" si="52"/>
        <v>0</v>
      </c>
      <c r="J186" s="22">
        <f t="shared" si="52"/>
        <v>0</v>
      </c>
      <c r="K186" s="22">
        <f t="shared" si="52"/>
        <v>0</v>
      </c>
    </row>
    <row r="187" spans="1:11" ht="20.85" customHeight="1">
      <c r="A187" s="87"/>
      <c r="B187" s="87"/>
      <c r="C187" s="63" t="s">
        <v>47</v>
      </c>
      <c r="D187" s="63"/>
      <c r="E187" s="20"/>
      <c r="F187" s="22"/>
      <c r="G187" s="22"/>
      <c r="H187" s="22"/>
      <c r="I187" s="22"/>
      <c r="J187" s="22"/>
      <c r="K187" s="22"/>
    </row>
    <row r="188" spans="1:11" ht="55.15" customHeight="1">
      <c r="A188" s="87"/>
      <c r="B188" s="87"/>
      <c r="C188" s="62" t="s">
        <v>161</v>
      </c>
      <c r="D188" s="62"/>
      <c r="E188" s="23">
        <f t="shared" ref="E188:E196" si="53">F188+G188+H188+I188+J188+K188</f>
        <v>406.08</v>
      </c>
      <c r="F188" s="23">
        <f>50+399-42.92</f>
        <v>406.08</v>
      </c>
      <c r="G188" s="23">
        <f t="shared" ref="G188:G194" si="54">H188+L188+M188</f>
        <v>0</v>
      </c>
      <c r="H188" s="23">
        <f t="shared" ref="H188:H194" si="55">L188+M188+N188</f>
        <v>0</v>
      </c>
      <c r="I188" s="23">
        <f t="shared" ref="I188:K194" si="56">M188+N188+O188</f>
        <v>0</v>
      </c>
      <c r="J188" s="23">
        <f t="shared" si="56"/>
        <v>0</v>
      </c>
      <c r="K188" s="23">
        <f t="shared" si="56"/>
        <v>0</v>
      </c>
    </row>
    <row r="189" spans="1:11" ht="69.599999999999994" customHeight="1">
      <c r="A189" s="87"/>
      <c r="B189" s="87"/>
      <c r="C189" s="62" t="s">
        <v>177</v>
      </c>
      <c r="D189" s="62"/>
      <c r="E189" s="23">
        <f t="shared" si="53"/>
        <v>98</v>
      </c>
      <c r="F189" s="23">
        <v>0</v>
      </c>
      <c r="G189" s="23">
        <v>98</v>
      </c>
      <c r="H189" s="23">
        <f t="shared" si="55"/>
        <v>0</v>
      </c>
      <c r="I189" s="23">
        <f t="shared" si="56"/>
        <v>0</v>
      </c>
      <c r="J189" s="23">
        <f t="shared" si="56"/>
        <v>0</v>
      </c>
      <c r="K189" s="23">
        <f t="shared" si="56"/>
        <v>0</v>
      </c>
    </row>
    <row r="190" spans="1:11" ht="69.599999999999994" customHeight="1">
      <c r="A190" s="87"/>
      <c r="B190" s="87"/>
      <c r="C190" s="62" t="s">
        <v>160</v>
      </c>
      <c r="D190" s="62"/>
      <c r="E190" s="23">
        <f t="shared" si="53"/>
        <v>62</v>
      </c>
      <c r="F190" s="23">
        <v>62</v>
      </c>
      <c r="G190" s="23">
        <f>H190+L190+M190</f>
        <v>0</v>
      </c>
      <c r="H190" s="23">
        <f>L190+M190+N190</f>
        <v>0</v>
      </c>
      <c r="I190" s="23">
        <f>M190+N190+O190</f>
        <v>0</v>
      </c>
      <c r="J190" s="23">
        <f>N190+O190+P190</f>
        <v>0</v>
      </c>
      <c r="K190" s="23">
        <f>O190+P190+Q190</f>
        <v>0</v>
      </c>
    </row>
    <row r="191" spans="1:11" ht="68.45" customHeight="1">
      <c r="A191" s="87"/>
      <c r="B191" s="87"/>
      <c r="C191" s="62" t="s">
        <v>189</v>
      </c>
      <c r="D191" s="62"/>
      <c r="E191" s="23">
        <f t="shared" si="53"/>
        <v>98</v>
      </c>
      <c r="F191" s="23">
        <v>0</v>
      </c>
      <c r="G191" s="23">
        <v>98</v>
      </c>
      <c r="H191" s="23">
        <f t="shared" si="55"/>
        <v>0</v>
      </c>
      <c r="I191" s="23">
        <f t="shared" si="56"/>
        <v>0</v>
      </c>
      <c r="J191" s="23">
        <f t="shared" si="56"/>
        <v>0</v>
      </c>
      <c r="K191" s="23">
        <f t="shared" si="56"/>
        <v>0</v>
      </c>
    </row>
    <row r="192" spans="1:11" ht="56.45" customHeight="1">
      <c r="A192" s="87"/>
      <c r="B192" s="87"/>
      <c r="C192" s="62" t="s">
        <v>190</v>
      </c>
      <c r="D192" s="62"/>
      <c r="E192" s="23">
        <f t="shared" si="53"/>
        <v>150</v>
      </c>
      <c r="F192" s="23">
        <v>0</v>
      </c>
      <c r="G192" s="23">
        <v>150</v>
      </c>
      <c r="H192" s="23">
        <f t="shared" si="55"/>
        <v>0</v>
      </c>
      <c r="I192" s="23">
        <f t="shared" si="56"/>
        <v>0</v>
      </c>
      <c r="J192" s="23">
        <f t="shared" si="56"/>
        <v>0</v>
      </c>
      <c r="K192" s="23">
        <f t="shared" si="56"/>
        <v>0</v>
      </c>
    </row>
    <row r="193" spans="1:11" ht="54.6" customHeight="1">
      <c r="A193" s="87"/>
      <c r="B193" s="87"/>
      <c r="C193" s="62" t="s">
        <v>118</v>
      </c>
      <c r="D193" s="62"/>
      <c r="E193" s="23">
        <f t="shared" si="53"/>
        <v>0</v>
      </c>
      <c r="F193" s="23">
        <f>G193+H193+L193</f>
        <v>0</v>
      </c>
      <c r="G193" s="23">
        <f t="shared" si="54"/>
        <v>0</v>
      </c>
      <c r="H193" s="23">
        <f t="shared" si="55"/>
        <v>0</v>
      </c>
      <c r="I193" s="23">
        <f t="shared" si="56"/>
        <v>0</v>
      </c>
      <c r="J193" s="23">
        <f t="shared" si="56"/>
        <v>0</v>
      </c>
      <c r="K193" s="23">
        <f t="shared" si="56"/>
        <v>0</v>
      </c>
    </row>
    <row r="194" spans="1:11" ht="69.599999999999994" customHeight="1">
      <c r="A194" s="87"/>
      <c r="B194" s="87"/>
      <c r="C194" s="62" t="s">
        <v>105</v>
      </c>
      <c r="D194" s="62"/>
      <c r="E194" s="23">
        <f t="shared" si="53"/>
        <v>0</v>
      </c>
      <c r="F194" s="23">
        <f>G194+H194+L194</f>
        <v>0</v>
      </c>
      <c r="G194" s="23">
        <f t="shared" si="54"/>
        <v>0</v>
      </c>
      <c r="H194" s="23">
        <f t="shared" si="55"/>
        <v>0</v>
      </c>
      <c r="I194" s="23">
        <f t="shared" si="56"/>
        <v>0</v>
      </c>
      <c r="J194" s="23">
        <f t="shared" si="56"/>
        <v>0</v>
      </c>
      <c r="K194" s="23">
        <f t="shared" si="56"/>
        <v>0</v>
      </c>
    </row>
    <row r="195" spans="1:11" ht="18.600000000000001" customHeight="1">
      <c r="A195" s="88"/>
      <c r="B195" s="88"/>
      <c r="C195" s="18"/>
      <c r="D195" s="21" t="s">
        <v>10</v>
      </c>
      <c r="E195" s="20">
        <f t="shared" si="53"/>
        <v>0</v>
      </c>
      <c r="F195" s="22">
        <v>0</v>
      </c>
      <c r="G195" s="22">
        <v>0</v>
      </c>
      <c r="H195" s="22">
        <v>0</v>
      </c>
      <c r="I195" s="22">
        <v>0</v>
      </c>
      <c r="J195" s="22">
        <v>0</v>
      </c>
      <c r="K195" s="22">
        <v>0</v>
      </c>
    </row>
    <row r="196" spans="1:11" ht="18.600000000000001" customHeight="1">
      <c r="A196" s="68" t="s">
        <v>53</v>
      </c>
      <c r="B196" s="69" t="s">
        <v>147</v>
      </c>
      <c r="C196" s="69" t="s">
        <v>71</v>
      </c>
      <c r="D196" s="19" t="s">
        <v>5</v>
      </c>
      <c r="E196" s="20">
        <f t="shared" si="53"/>
        <v>0</v>
      </c>
      <c r="F196" s="20">
        <f t="shared" ref="F196:K196" si="57">F198+F199+F200+F201</f>
        <v>0</v>
      </c>
      <c r="G196" s="20">
        <f t="shared" si="57"/>
        <v>0</v>
      </c>
      <c r="H196" s="20">
        <f t="shared" si="57"/>
        <v>0</v>
      </c>
      <c r="I196" s="20">
        <f t="shared" si="57"/>
        <v>0</v>
      </c>
      <c r="J196" s="20">
        <f t="shared" si="57"/>
        <v>0</v>
      </c>
      <c r="K196" s="20">
        <f t="shared" si="57"/>
        <v>0</v>
      </c>
    </row>
    <row r="197" spans="1:11" ht="35.85" customHeight="1">
      <c r="A197" s="68"/>
      <c r="B197" s="69"/>
      <c r="C197" s="69"/>
      <c r="D197" s="21" t="s">
        <v>46</v>
      </c>
      <c r="E197" s="20"/>
      <c r="F197" s="22"/>
      <c r="G197" s="22"/>
      <c r="H197" s="22"/>
      <c r="I197" s="22"/>
      <c r="J197" s="22"/>
      <c r="K197" s="22"/>
    </row>
    <row r="198" spans="1:11" ht="18.600000000000001" customHeight="1">
      <c r="A198" s="68"/>
      <c r="B198" s="69"/>
      <c r="C198" s="69"/>
      <c r="D198" s="21" t="s">
        <v>7</v>
      </c>
      <c r="E198" s="20">
        <f>F198+G198+H198+I198+J198+K198</f>
        <v>0</v>
      </c>
      <c r="F198" s="22">
        <v>0</v>
      </c>
      <c r="G198" s="22">
        <v>0</v>
      </c>
      <c r="H198" s="22">
        <v>0</v>
      </c>
      <c r="I198" s="22">
        <v>0</v>
      </c>
      <c r="J198" s="22">
        <v>0</v>
      </c>
      <c r="K198" s="22">
        <v>0</v>
      </c>
    </row>
    <row r="199" spans="1:11" ht="18.600000000000001" customHeight="1">
      <c r="A199" s="68"/>
      <c r="B199" s="69"/>
      <c r="C199" s="69"/>
      <c r="D199" s="21" t="s">
        <v>8</v>
      </c>
      <c r="E199" s="20">
        <f>F199+G199+H199+I199+J199+K199</f>
        <v>0</v>
      </c>
      <c r="F199" s="22">
        <v>0</v>
      </c>
      <c r="G199" s="22">
        <v>0</v>
      </c>
      <c r="H199" s="22">
        <v>0</v>
      </c>
      <c r="I199" s="22">
        <v>0</v>
      </c>
      <c r="J199" s="22">
        <v>0</v>
      </c>
      <c r="K199" s="22">
        <v>0</v>
      </c>
    </row>
    <row r="200" spans="1:11" ht="29.45" customHeight="1">
      <c r="A200" s="68"/>
      <c r="B200" s="69"/>
      <c r="C200" s="69"/>
      <c r="D200" s="21" t="s">
        <v>9</v>
      </c>
      <c r="E200" s="20">
        <f>F200+G200+H200+I200+J200+K200</f>
        <v>0</v>
      </c>
      <c r="F200" s="22">
        <v>0</v>
      </c>
      <c r="G200" s="22">
        <v>0</v>
      </c>
      <c r="H200" s="22">
        <v>0</v>
      </c>
      <c r="I200" s="22">
        <v>0</v>
      </c>
      <c r="J200" s="22">
        <v>0</v>
      </c>
      <c r="K200" s="22">
        <v>0</v>
      </c>
    </row>
    <row r="201" spans="1:11" ht="18.600000000000001" customHeight="1">
      <c r="A201" s="68"/>
      <c r="B201" s="69"/>
      <c r="C201" s="69"/>
      <c r="D201" s="21" t="s">
        <v>10</v>
      </c>
      <c r="E201" s="20">
        <f>F201+G201+H201+I201+J201+K201</f>
        <v>0</v>
      </c>
      <c r="F201" s="22">
        <v>0</v>
      </c>
      <c r="G201" s="22">
        <v>0</v>
      </c>
      <c r="H201" s="22">
        <v>0</v>
      </c>
      <c r="I201" s="22">
        <v>0</v>
      </c>
      <c r="J201" s="22">
        <v>0</v>
      </c>
      <c r="K201" s="22">
        <v>0</v>
      </c>
    </row>
    <row r="202" spans="1:11" ht="31.9" customHeight="1">
      <c r="A202" s="86" t="s">
        <v>61</v>
      </c>
      <c r="B202" s="86" t="s">
        <v>147</v>
      </c>
      <c r="C202" s="69" t="s">
        <v>133</v>
      </c>
      <c r="D202" s="19" t="s">
        <v>5</v>
      </c>
      <c r="E202" s="20">
        <f>F202+G202+H202+I202+J202+K202</f>
        <v>45658.395799999998</v>
      </c>
      <c r="F202" s="20">
        <f t="shared" ref="F202:K202" si="58">F204+F205+F214+F226</f>
        <v>13897.054750000001</v>
      </c>
      <c r="G202" s="20">
        <f t="shared" si="58"/>
        <v>0</v>
      </c>
      <c r="H202" s="20">
        <f t="shared" si="58"/>
        <v>0</v>
      </c>
      <c r="I202" s="20">
        <f t="shared" si="58"/>
        <v>7708.26</v>
      </c>
      <c r="J202" s="20">
        <f t="shared" si="58"/>
        <v>24053.081050000001</v>
      </c>
      <c r="K202" s="20">
        <f t="shared" si="58"/>
        <v>0</v>
      </c>
    </row>
    <row r="203" spans="1:11" ht="26.45" customHeight="1">
      <c r="A203" s="87"/>
      <c r="B203" s="87"/>
      <c r="C203" s="69"/>
      <c r="D203" s="21" t="s">
        <v>46</v>
      </c>
      <c r="E203" s="20"/>
      <c r="F203" s="22"/>
      <c r="G203" s="22"/>
      <c r="H203" s="22"/>
      <c r="I203" s="22"/>
      <c r="J203" s="22"/>
      <c r="K203" s="22"/>
    </row>
    <row r="204" spans="1:11" ht="26.45" customHeight="1">
      <c r="A204" s="87"/>
      <c r="B204" s="87"/>
      <c r="C204" s="69"/>
      <c r="D204" s="21" t="s">
        <v>7</v>
      </c>
      <c r="E204" s="20">
        <f>F204+G204+H204+I204+J204+K204</f>
        <v>0</v>
      </c>
      <c r="F204" s="22">
        <v>0</v>
      </c>
      <c r="G204" s="22">
        <v>0</v>
      </c>
      <c r="H204" s="22">
        <v>0</v>
      </c>
      <c r="I204" s="22">
        <v>0</v>
      </c>
      <c r="J204" s="22">
        <v>0</v>
      </c>
      <c r="K204" s="22">
        <v>0</v>
      </c>
    </row>
    <row r="205" spans="1:11" ht="32.450000000000003" customHeight="1">
      <c r="A205" s="87"/>
      <c r="B205" s="87"/>
      <c r="C205" s="69"/>
      <c r="D205" s="21" t="s">
        <v>8</v>
      </c>
      <c r="E205" s="20">
        <f>F205+G205+H205+I205+J205+K205</f>
        <v>43375.476009999998</v>
      </c>
      <c r="F205" s="22">
        <f t="shared" ref="F205:K205" si="59">SUM(F207:F213)</f>
        <v>13202.202010000001</v>
      </c>
      <c r="G205" s="22">
        <f t="shared" si="59"/>
        <v>0</v>
      </c>
      <c r="H205" s="22">
        <f t="shared" si="59"/>
        <v>0</v>
      </c>
      <c r="I205" s="22">
        <f t="shared" si="59"/>
        <v>7322.8469999999998</v>
      </c>
      <c r="J205" s="22">
        <f t="shared" si="59"/>
        <v>22850.427</v>
      </c>
      <c r="K205" s="22">
        <f t="shared" si="59"/>
        <v>0</v>
      </c>
    </row>
    <row r="206" spans="1:11" ht="22.35" customHeight="1">
      <c r="A206" s="87"/>
      <c r="B206" s="87"/>
      <c r="C206" s="63" t="s">
        <v>47</v>
      </c>
      <c r="D206" s="63"/>
      <c r="E206" s="20"/>
      <c r="F206" s="22"/>
      <c r="G206" s="22"/>
      <c r="H206" s="22"/>
      <c r="I206" s="22"/>
      <c r="J206" s="22"/>
      <c r="K206" s="22"/>
    </row>
    <row r="207" spans="1:11" ht="61.15" customHeight="1">
      <c r="A207" s="87"/>
      <c r="B207" s="87"/>
      <c r="C207" s="62" t="s">
        <v>90</v>
      </c>
      <c r="D207" s="62"/>
      <c r="E207" s="23">
        <f t="shared" ref="E207:E214" si="60">F207+G207+H207+I207+J207+K207</f>
        <v>6011.1675100000002</v>
      </c>
      <c r="F207" s="24">
        <f>6023.028-11.86049</f>
        <v>6011.1675100000002</v>
      </c>
      <c r="G207" s="24">
        <f>H207+L207+M207</f>
        <v>0</v>
      </c>
      <c r="H207" s="24">
        <f>L207+M207+N207</f>
        <v>0</v>
      </c>
      <c r="I207" s="24">
        <v>0</v>
      </c>
      <c r="J207" s="24">
        <v>0</v>
      </c>
      <c r="K207" s="24">
        <v>0</v>
      </c>
    </row>
    <row r="208" spans="1:11" ht="69" customHeight="1">
      <c r="A208" s="87"/>
      <c r="B208" s="87"/>
      <c r="C208" s="62" t="s">
        <v>160</v>
      </c>
      <c r="D208" s="62"/>
      <c r="E208" s="23">
        <f t="shared" si="60"/>
        <v>7191.0344999999998</v>
      </c>
      <c r="F208" s="24">
        <f>10343.125-3152.0905</f>
        <v>7191.0344999999998</v>
      </c>
      <c r="G208" s="24">
        <f>H208+L208+M208</f>
        <v>0</v>
      </c>
      <c r="H208" s="24">
        <f>L208+M208+N208</f>
        <v>0</v>
      </c>
      <c r="I208" s="24">
        <v>0</v>
      </c>
      <c r="J208" s="24">
        <v>0</v>
      </c>
      <c r="K208" s="24">
        <v>0</v>
      </c>
    </row>
    <row r="209" spans="1:11" ht="58.15" customHeight="1">
      <c r="A209" s="87"/>
      <c r="B209" s="87"/>
      <c r="C209" s="104" t="s">
        <v>93</v>
      </c>
      <c r="D209" s="104"/>
      <c r="E209" s="36">
        <f t="shared" si="60"/>
        <v>6227.6390000000001</v>
      </c>
      <c r="F209" s="37">
        <v>0</v>
      </c>
      <c r="G209" s="37">
        <v>0</v>
      </c>
      <c r="H209" s="24">
        <f>L209+M209+N209</f>
        <v>0</v>
      </c>
      <c r="I209" s="24">
        <v>0</v>
      </c>
      <c r="J209" s="24">
        <v>6227.6390000000001</v>
      </c>
      <c r="K209" s="24">
        <v>0</v>
      </c>
    </row>
    <row r="210" spans="1:11" ht="45" customHeight="1">
      <c r="A210" s="87"/>
      <c r="B210" s="87"/>
      <c r="C210" s="62" t="s">
        <v>91</v>
      </c>
      <c r="D210" s="62"/>
      <c r="E210" s="23">
        <f t="shared" si="60"/>
        <v>5438.6189999999997</v>
      </c>
      <c r="F210" s="24">
        <v>0</v>
      </c>
      <c r="G210" s="24">
        <v>0</v>
      </c>
      <c r="H210" s="24">
        <f>L210+M210+N210</f>
        <v>0</v>
      </c>
      <c r="I210" s="24">
        <v>0</v>
      </c>
      <c r="J210" s="24">
        <v>5438.6189999999997</v>
      </c>
      <c r="K210" s="24">
        <v>0</v>
      </c>
    </row>
    <row r="211" spans="1:11" ht="43.9" customHeight="1">
      <c r="A211" s="87"/>
      <c r="B211" s="87"/>
      <c r="C211" s="62" t="s">
        <v>92</v>
      </c>
      <c r="D211" s="62"/>
      <c r="E211" s="23">
        <f t="shared" si="60"/>
        <v>3213.6309999999999</v>
      </c>
      <c r="F211" s="24">
        <v>0</v>
      </c>
      <c r="G211" s="24">
        <v>0</v>
      </c>
      <c r="H211" s="24">
        <f>L211+M211+N211</f>
        <v>0</v>
      </c>
      <c r="I211" s="24">
        <v>0</v>
      </c>
      <c r="J211" s="24">
        <v>3213.6309999999999</v>
      </c>
      <c r="K211" s="24">
        <v>0</v>
      </c>
    </row>
    <row r="212" spans="1:11" ht="68.45" customHeight="1">
      <c r="A212" s="87"/>
      <c r="B212" s="87"/>
      <c r="C212" s="62" t="s">
        <v>179</v>
      </c>
      <c r="D212" s="62"/>
      <c r="E212" s="23">
        <f t="shared" si="60"/>
        <v>7322.8469999999998</v>
      </c>
      <c r="F212" s="24">
        <v>0</v>
      </c>
      <c r="G212" s="24">
        <v>0</v>
      </c>
      <c r="H212" s="24">
        <v>0</v>
      </c>
      <c r="I212" s="37">
        <v>7322.8469999999998</v>
      </c>
      <c r="J212" s="24">
        <v>0</v>
      </c>
      <c r="K212" s="24">
        <v>0</v>
      </c>
    </row>
    <row r="213" spans="1:11" ht="42.6" customHeight="1">
      <c r="A213" s="87"/>
      <c r="B213" s="87"/>
      <c r="C213" s="62" t="s">
        <v>178</v>
      </c>
      <c r="D213" s="62"/>
      <c r="E213" s="23">
        <f t="shared" si="60"/>
        <v>7970.5379999999996</v>
      </c>
      <c r="F213" s="24">
        <v>0</v>
      </c>
      <c r="G213" s="24">
        <v>0</v>
      </c>
      <c r="H213" s="24">
        <v>0</v>
      </c>
      <c r="I213" s="37">
        <v>0</v>
      </c>
      <c r="J213" s="37">
        <v>7970.5379999999996</v>
      </c>
      <c r="K213" s="37">
        <f>O213+P213+Q213</f>
        <v>0</v>
      </c>
    </row>
    <row r="214" spans="1:11" ht="29.45" customHeight="1">
      <c r="A214" s="87"/>
      <c r="B214" s="87"/>
      <c r="C214" s="26"/>
      <c r="D214" s="21" t="s">
        <v>9</v>
      </c>
      <c r="E214" s="20">
        <f t="shared" si="60"/>
        <v>2282.9197899999999</v>
      </c>
      <c r="F214" s="22">
        <f t="shared" ref="F214:K214" si="61">SUM(F216:F222)</f>
        <v>694.85274000000004</v>
      </c>
      <c r="G214" s="22">
        <f t="shared" si="61"/>
        <v>0</v>
      </c>
      <c r="H214" s="22">
        <f t="shared" si="61"/>
        <v>0</v>
      </c>
      <c r="I214" s="22">
        <f t="shared" si="61"/>
        <v>385.41300000000001</v>
      </c>
      <c r="J214" s="22">
        <f t="shared" si="61"/>
        <v>1202.6540500000001</v>
      </c>
      <c r="K214" s="22">
        <f t="shared" si="61"/>
        <v>0</v>
      </c>
    </row>
    <row r="215" spans="1:11" ht="20.85" customHeight="1">
      <c r="A215" s="87"/>
      <c r="B215" s="87"/>
      <c r="C215" s="63" t="s">
        <v>47</v>
      </c>
      <c r="D215" s="63"/>
      <c r="E215" s="20"/>
      <c r="F215" s="22"/>
      <c r="G215" s="22"/>
      <c r="H215" s="22"/>
      <c r="I215" s="22"/>
      <c r="J215" s="22"/>
      <c r="K215" s="22"/>
    </row>
    <row r="216" spans="1:11" ht="58.9" customHeight="1">
      <c r="A216" s="88"/>
      <c r="B216" s="88"/>
      <c r="C216" s="62" t="s">
        <v>90</v>
      </c>
      <c r="D216" s="62"/>
      <c r="E216" s="23">
        <f t="shared" ref="E216:E224" si="62">F216+G216+H216+I216+J216+K216</f>
        <v>316.37724000000003</v>
      </c>
      <c r="F216" s="24">
        <f>317.002-0.62476</f>
        <v>316.37724000000003</v>
      </c>
      <c r="G216" s="24">
        <v>0</v>
      </c>
      <c r="H216" s="24">
        <v>0</v>
      </c>
      <c r="I216" s="24">
        <v>0</v>
      </c>
      <c r="J216" s="24">
        <v>0</v>
      </c>
      <c r="K216" s="24">
        <v>0</v>
      </c>
    </row>
    <row r="217" spans="1:11" ht="58.9" customHeight="1">
      <c r="A217" s="92"/>
      <c r="B217" s="92"/>
      <c r="C217" s="62" t="s">
        <v>160</v>
      </c>
      <c r="D217" s="62"/>
      <c r="E217" s="23">
        <f t="shared" si="62"/>
        <v>378.47550000000001</v>
      </c>
      <c r="F217" s="24">
        <f>544.375-165.8995</f>
        <v>378.47550000000001</v>
      </c>
      <c r="G217" s="24">
        <f>H217+L217+M217</f>
        <v>0</v>
      </c>
      <c r="H217" s="24">
        <f>L217+M217+N217</f>
        <v>0</v>
      </c>
      <c r="I217" s="24">
        <f>M217+N217+O217</f>
        <v>0</v>
      </c>
      <c r="J217" s="24">
        <f>N217+O217+P217</f>
        <v>0</v>
      </c>
      <c r="K217" s="24">
        <f>O217+P217+Q217</f>
        <v>0</v>
      </c>
    </row>
    <row r="218" spans="1:11" ht="60" customHeight="1">
      <c r="A218" s="93"/>
      <c r="B218" s="93"/>
      <c r="C218" s="62" t="s">
        <v>93</v>
      </c>
      <c r="D218" s="62"/>
      <c r="E218" s="23">
        <f t="shared" si="62"/>
        <v>327.77046999999999</v>
      </c>
      <c r="F218" s="24">
        <v>0</v>
      </c>
      <c r="G218" s="24">
        <v>0</v>
      </c>
      <c r="H218" s="24">
        <f>L218+M218+N218</f>
        <v>0</v>
      </c>
      <c r="I218" s="24">
        <v>0</v>
      </c>
      <c r="J218" s="24">
        <v>327.77046999999999</v>
      </c>
      <c r="K218" s="24">
        <v>0</v>
      </c>
    </row>
    <row r="219" spans="1:11" ht="45.6" customHeight="1">
      <c r="A219" s="93"/>
      <c r="B219" s="93"/>
      <c r="C219" s="62" t="s">
        <v>91</v>
      </c>
      <c r="D219" s="62"/>
      <c r="E219" s="23">
        <f t="shared" si="62"/>
        <v>286.24311</v>
      </c>
      <c r="F219" s="24">
        <v>0</v>
      </c>
      <c r="G219" s="24">
        <v>0</v>
      </c>
      <c r="H219" s="24">
        <f>L219+M219+N219</f>
        <v>0</v>
      </c>
      <c r="I219" s="24">
        <v>0</v>
      </c>
      <c r="J219" s="24">
        <v>286.24311</v>
      </c>
      <c r="K219" s="24">
        <v>0</v>
      </c>
    </row>
    <row r="220" spans="1:11" ht="45" customHeight="1">
      <c r="A220" s="93"/>
      <c r="B220" s="93"/>
      <c r="C220" s="62" t="s">
        <v>92</v>
      </c>
      <c r="D220" s="62"/>
      <c r="E220" s="23">
        <f t="shared" si="62"/>
        <v>169.13847000000001</v>
      </c>
      <c r="F220" s="24">
        <v>0</v>
      </c>
      <c r="G220" s="24">
        <v>0</v>
      </c>
      <c r="H220" s="24">
        <f>L220+M220+N220</f>
        <v>0</v>
      </c>
      <c r="I220" s="24">
        <v>0</v>
      </c>
      <c r="J220" s="24">
        <v>169.13847000000001</v>
      </c>
      <c r="K220" s="24">
        <v>0</v>
      </c>
    </row>
    <row r="221" spans="1:11" ht="66.599999999999994" customHeight="1">
      <c r="A221" s="93"/>
      <c r="B221" s="93"/>
      <c r="C221" s="62" t="s">
        <v>179</v>
      </c>
      <c r="D221" s="62"/>
      <c r="E221" s="23">
        <f t="shared" si="62"/>
        <v>385.41300000000001</v>
      </c>
      <c r="F221" s="24">
        <v>0</v>
      </c>
      <c r="G221" s="24">
        <v>0</v>
      </c>
      <c r="H221" s="24">
        <v>0</v>
      </c>
      <c r="I221" s="24">
        <f>420.761-35.348</f>
        <v>385.41300000000001</v>
      </c>
      <c r="J221" s="24">
        <v>0</v>
      </c>
      <c r="K221" s="24">
        <v>0</v>
      </c>
    </row>
    <row r="222" spans="1:11" ht="45" customHeight="1">
      <c r="A222" s="93"/>
      <c r="B222" s="93"/>
      <c r="C222" s="62" t="s">
        <v>178</v>
      </c>
      <c r="D222" s="62"/>
      <c r="E222" s="23">
        <f t="shared" si="62"/>
        <v>419.50200000000001</v>
      </c>
      <c r="F222" s="24">
        <v>0</v>
      </c>
      <c r="G222" s="24">
        <v>0</v>
      </c>
      <c r="H222" s="24">
        <v>0</v>
      </c>
      <c r="I222" s="24">
        <v>0</v>
      </c>
      <c r="J222" s="24">
        <v>419.50200000000001</v>
      </c>
      <c r="K222" s="24">
        <v>0</v>
      </c>
    </row>
    <row r="223" spans="1:11" ht="21.6" customHeight="1">
      <c r="A223" s="94"/>
      <c r="B223" s="94"/>
      <c r="C223" s="26"/>
      <c r="D223" s="21" t="s">
        <v>10</v>
      </c>
      <c r="E223" s="20">
        <f t="shared" si="62"/>
        <v>0</v>
      </c>
      <c r="F223" s="20">
        <f>G223+H223+L223</f>
        <v>0</v>
      </c>
      <c r="G223" s="20">
        <f>H223+L223+M223</f>
        <v>0</v>
      </c>
      <c r="H223" s="20">
        <f>L223+M223+N223</f>
        <v>0</v>
      </c>
      <c r="I223" s="20">
        <f>M223+N223+O223</f>
        <v>0</v>
      </c>
      <c r="J223" s="20">
        <f>N223+O223+P223</f>
        <v>0</v>
      </c>
      <c r="K223" s="20">
        <f>O223+P223+Q223</f>
        <v>0</v>
      </c>
    </row>
    <row r="224" spans="1:11" ht="21" customHeight="1">
      <c r="A224" s="59" t="s">
        <v>26</v>
      </c>
      <c r="B224" s="58" t="s">
        <v>148</v>
      </c>
      <c r="C224" s="59" t="s">
        <v>183</v>
      </c>
      <c r="D224" s="19" t="s">
        <v>5</v>
      </c>
      <c r="E224" s="20">
        <f t="shared" si="62"/>
        <v>104758.04699999999</v>
      </c>
      <c r="F224" s="20">
        <f t="shared" ref="F224:K224" si="63">F228+F226+F227+F229</f>
        <v>17776.223000000002</v>
      </c>
      <c r="G224" s="20">
        <f t="shared" si="63"/>
        <v>17161.402000000002</v>
      </c>
      <c r="H224" s="20">
        <f t="shared" si="63"/>
        <v>17325.744000000002</v>
      </c>
      <c r="I224" s="20">
        <f t="shared" si="63"/>
        <v>17498.226000000002</v>
      </c>
      <c r="J224" s="20">
        <f t="shared" si="63"/>
        <v>17498.226000000002</v>
      </c>
      <c r="K224" s="20">
        <f t="shared" si="63"/>
        <v>17498.226000000002</v>
      </c>
    </row>
    <row r="225" spans="1:11" ht="32.1" customHeight="1">
      <c r="A225" s="59"/>
      <c r="B225" s="58"/>
      <c r="C225" s="59"/>
      <c r="D225" s="21" t="s">
        <v>46</v>
      </c>
      <c r="E225" s="20"/>
      <c r="F225" s="22"/>
      <c r="G225" s="22"/>
      <c r="H225" s="22"/>
      <c r="I225" s="22"/>
      <c r="J225" s="22"/>
      <c r="K225" s="22"/>
    </row>
    <row r="226" spans="1:11" ht="27.6" customHeight="1">
      <c r="A226" s="59"/>
      <c r="B226" s="58"/>
      <c r="C226" s="59"/>
      <c r="D226" s="21" t="s">
        <v>7</v>
      </c>
      <c r="E226" s="20">
        <f>F226+G226+H226+I226+J226+K226</f>
        <v>0</v>
      </c>
      <c r="F226" s="20">
        <f t="shared" ref="F226:H228" si="64">F232</f>
        <v>0</v>
      </c>
      <c r="G226" s="20">
        <f t="shared" si="64"/>
        <v>0</v>
      </c>
      <c r="H226" s="20">
        <f>H232+H238+H255+H261+H267+H284</f>
        <v>0</v>
      </c>
      <c r="I226" s="20">
        <f>I232+I238+I255+I261+I267+I284</f>
        <v>0</v>
      </c>
      <c r="J226" s="20">
        <f>J232+J238+J255+J261+J267+J284</f>
        <v>0</v>
      </c>
      <c r="K226" s="20">
        <f>K232+K238+K255+K261+K267+K284</f>
        <v>0</v>
      </c>
    </row>
    <row r="227" spans="1:11" ht="26.85" customHeight="1">
      <c r="A227" s="59"/>
      <c r="B227" s="58"/>
      <c r="C227" s="59"/>
      <c r="D227" s="21" t="s">
        <v>8</v>
      </c>
      <c r="E227" s="20">
        <f>F227+G227+H227+I227+J227+K227</f>
        <v>0</v>
      </c>
      <c r="F227" s="20">
        <f t="shared" si="64"/>
        <v>0</v>
      </c>
      <c r="G227" s="20">
        <f t="shared" si="64"/>
        <v>0</v>
      </c>
      <c r="H227" s="20">
        <f t="shared" si="64"/>
        <v>0</v>
      </c>
      <c r="I227" s="20">
        <f t="shared" ref="I227:K229" si="65">I233</f>
        <v>0</v>
      </c>
      <c r="J227" s="20">
        <f t="shared" si="65"/>
        <v>0</v>
      </c>
      <c r="K227" s="20">
        <f t="shared" si="65"/>
        <v>0</v>
      </c>
    </row>
    <row r="228" spans="1:11" ht="27" customHeight="1">
      <c r="A228" s="59"/>
      <c r="B228" s="58"/>
      <c r="C228" s="59"/>
      <c r="D228" s="21" t="s">
        <v>9</v>
      </c>
      <c r="E228" s="20">
        <f>F228+G228+H228+I228+J228+K228</f>
        <v>104714.84700000001</v>
      </c>
      <c r="F228" s="20">
        <f t="shared" si="64"/>
        <v>17769.023000000001</v>
      </c>
      <c r="G228" s="20">
        <f t="shared" si="64"/>
        <v>17154.202000000001</v>
      </c>
      <c r="H228" s="20">
        <f t="shared" si="64"/>
        <v>17318.544000000002</v>
      </c>
      <c r="I228" s="20">
        <f t="shared" si="65"/>
        <v>17491.026000000002</v>
      </c>
      <c r="J228" s="20">
        <f t="shared" si="65"/>
        <v>17491.026000000002</v>
      </c>
      <c r="K228" s="20">
        <f t="shared" si="65"/>
        <v>17491.026000000002</v>
      </c>
    </row>
    <row r="229" spans="1:11" ht="19.899999999999999" customHeight="1">
      <c r="A229" s="59"/>
      <c r="B229" s="58"/>
      <c r="C229" s="59"/>
      <c r="D229" s="21" t="s">
        <v>10</v>
      </c>
      <c r="E229" s="20">
        <f>F229+G229+H229+I229+J229+K229</f>
        <v>43.2</v>
      </c>
      <c r="F229" s="20">
        <f>F235</f>
        <v>7.2</v>
      </c>
      <c r="G229" s="20">
        <f>G235</f>
        <v>7.2</v>
      </c>
      <c r="H229" s="20">
        <f>H235</f>
        <v>7.2</v>
      </c>
      <c r="I229" s="20">
        <f t="shared" si="65"/>
        <v>7.2</v>
      </c>
      <c r="J229" s="20">
        <f t="shared" si="65"/>
        <v>7.2</v>
      </c>
      <c r="K229" s="20">
        <f t="shared" si="65"/>
        <v>7.2</v>
      </c>
    </row>
    <row r="230" spans="1:11" ht="18.600000000000001" customHeight="1">
      <c r="A230" s="58" t="s">
        <v>11</v>
      </c>
      <c r="B230" s="58" t="s">
        <v>149</v>
      </c>
      <c r="C230" s="58" t="s">
        <v>27</v>
      </c>
      <c r="D230" s="19" t="s">
        <v>5</v>
      </c>
      <c r="E230" s="20">
        <f>F230+G230+H230+I230+J230+K230</f>
        <v>104758.04699999999</v>
      </c>
      <c r="F230" s="20">
        <f t="shared" ref="F230:K230" si="66">F234+F232+F233+F235</f>
        <v>17776.223000000002</v>
      </c>
      <c r="G230" s="20">
        <f t="shared" si="66"/>
        <v>17161.402000000002</v>
      </c>
      <c r="H230" s="20">
        <f t="shared" si="66"/>
        <v>17325.744000000002</v>
      </c>
      <c r="I230" s="20">
        <f t="shared" si="66"/>
        <v>17498.226000000002</v>
      </c>
      <c r="J230" s="20">
        <f t="shared" si="66"/>
        <v>17498.226000000002</v>
      </c>
      <c r="K230" s="20">
        <f t="shared" si="66"/>
        <v>17498.226000000002</v>
      </c>
    </row>
    <row r="231" spans="1:11" ht="30.75">
      <c r="A231" s="58"/>
      <c r="B231" s="58"/>
      <c r="C231" s="58"/>
      <c r="D231" s="21" t="s">
        <v>46</v>
      </c>
      <c r="E231" s="20"/>
      <c r="F231" s="22"/>
      <c r="G231" s="22"/>
      <c r="H231" s="22"/>
      <c r="I231" s="22"/>
      <c r="J231" s="22"/>
      <c r="K231" s="22"/>
    </row>
    <row r="232" spans="1:11" ht="18.75">
      <c r="A232" s="58"/>
      <c r="B232" s="58"/>
      <c r="C232" s="58"/>
      <c r="D232" s="21" t="s">
        <v>7</v>
      </c>
      <c r="E232" s="20">
        <f>F232+G232+H232+I232+J232+K232</f>
        <v>0</v>
      </c>
      <c r="F232" s="20">
        <f>G232+H232+L232</f>
        <v>0</v>
      </c>
      <c r="G232" s="20">
        <f>H232+L232+M232</f>
        <v>0</v>
      </c>
      <c r="H232" s="20">
        <f>L232+M232+N232</f>
        <v>0</v>
      </c>
      <c r="I232" s="20">
        <f t="shared" ref="I232:K233" si="67">M232+N232+O232</f>
        <v>0</v>
      </c>
      <c r="J232" s="20">
        <f t="shared" si="67"/>
        <v>0</v>
      </c>
      <c r="K232" s="20">
        <f t="shared" si="67"/>
        <v>0</v>
      </c>
    </row>
    <row r="233" spans="1:11" ht="18.75">
      <c r="A233" s="58"/>
      <c r="B233" s="58"/>
      <c r="C233" s="58"/>
      <c r="D233" s="21" t="s">
        <v>8</v>
      </c>
      <c r="E233" s="20">
        <f>F233+G233+H233+I233+J233+K233</f>
        <v>0</v>
      </c>
      <c r="F233" s="20">
        <f>G233+H233+L233</f>
        <v>0</v>
      </c>
      <c r="G233" s="20">
        <f>H233+L233+M233</f>
        <v>0</v>
      </c>
      <c r="H233" s="20">
        <f>L233+M233+N233</f>
        <v>0</v>
      </c>
      <c r="I233" s="20">
        <f t="shared" si="67"/>
        <v>0</v>
      </c>
      <c r="J233" s="20">
        <f t="shared" si="67"/>
        <v>0</v>
      </c>
      <c r="K233" s="20">
        <f t="shared" si="67"/>
        <v>0</v>
      </c>
    </row>
    <row r="234" spans="1:11" ht="30.75">
      <c r="A234" s="58"/>
      <c r="B234" s="58"/>
      <c r="C234" s="58"/>
      <c r="D234" s="21" t="s">
        <v>9</v>
      </c>
      <c r="E234" s="20">
        <f>F234+G234+H234+I234+J234+K234</f>
        <v>104714.84700000001</v>
      </c>
      <c r="F234" s="22">
        <f t="shared" ref="F234:K234" si="68">F240+F251</f>
        <v>17769.023000000001</v>
      </c>
      <c r="G234" s="22">
        <f t="shared" si="68"/>
        <v>17154.202000000001</v>
      </c>
      <c r="H234" s="22">
        <f t="shared" si="68"/>
        <v>17318.544000000002</v>
      </c>
      <c r="I234" s="22">
        <f t="shared" si="68"/>
        <v>17491.026000000002</v>
      </c>
      <c r="J234" s="22">
        <f t="shared" si="68"/>
        <v>17491.026000000002</v>
      </c>
      <c r="K234" s="22">
        <f t="shared" si="68"/>
        <v>17491.026000000002</v>
      </c>
    </row>
    <row r="235" spans="1:11" ht="25.9" customHeight="1">
      <c r="A235" s="58"/>
      <c r="B235" s="58"/>
      <c r="C235" s="58"/>
      <c r="D235" s="21" t="s">
        <v>10</v>
      </c>
      <c r="E235" s="20">
        <f>F235+G235+H235+I235+J235+K235</f>
        <v>43.2</v>
      </c>
      <c r="F235" s="22">
        <f t="shared" ref="F235:K235" si="69">F246</f>
        <v>7.2</v>
      </c>
      <c r="G235" s="22">
        <f t="shared" si="69"/>
        <v>7.2</v>
      </c>
      <c r="H235" s="22">
        <f t="shared" si="69"/>
        <v>7.2</v>
      </c>
      <c r="I235" s="22">
        <f t="shared" si="69"/>
        <v>7.2</v>
      </c>
      <c r="J235" s="22">
        <f t="shared" si="69"/>
        <v>7.2</v>
      </c>
      <c r="K235" s="22">
        <f t="shared" si="69"/>
        <v>7.2</v>
      </c>
    </row>
    <row r="236" spans="1:11" ht="20.100000000000001" customHeight="1">
      <c r="A236" s="97" t="s">
        <v>50</v>
      </c>
      <c r="B236" s="86" t="s">
        <v>149</v>
      </c>
      <c r="C236" s="69" t="s">
        <v>134</v>
      </c>
      <c r="D236" s="19" t="s">
        <v>5</v>
      </c>
      <c r="E236" s="20">
        <f>F236+G236+H236+I236+J236+K236</f>
        <v>104758.04699999999</v>
      </c>
      <c r="F236" s="20">
        <f t="shared" ref="F236:K236" si="70">F240+F238+F239+F246</f>
        <v>17776.223000000002</v>
      </c>
      <c r="G236" s="20">
        <f t="shared" si="70"/>
        <v>17161.402000000002</v>
      </c>
      <c r="H236" s="20">
        <f t="shared" si="70"/>
        <v>17325.744000000002</v>
      </c>
      <c r="I236" s="20">
        <f t="shared" si="70"/>
        <v>17498.226000000002</v>
      </c>
      <c r="J236" s="20">
        <f t="shared" si="70"/>
        <v>17498.226000000002</v>
      </c>
      <c r="K236" s="20">
        <f t="shared" si="70"/>
        <v>17498.226000000002</v>
      </c>
    </row>
    <row r="237" spans="1:11" ht="30.75">
      <c r="A237" s="98"/>
      <c r="B237" s="87"/>
      <c r="C237" s="69"/>
      <c r="D237" s="21" t="s">
        <v>46</v>
      </c>
      <c r="E237" s="20"/>
      <c r="F237" s="22"/>
      <c r="G237" s="22"/>
      <c r="H237" s="22"/>
      <c r="I237" s="22"/>
      <c r="J237" s="22"/>
      <c r="K237" s="22"/>
    </row>
    <row r="238" spans="1:11" ht="21.6" customHeight="1">
      <c r="A238" s="98"/>
      <c r="B238" s="87"/>
      <c r="C238" s="69"/>
      <c r="D238" s="21" t="s">
        <v>7</v>
      </c>
      <c r="E238" s="20">
        <f>F238+G238+H238+I238+J238+K238</f>
        <v>0</v>
      </c>
      <c r="F238" s="20">
        <f>G238+H238+L238</f>
        <v>0</v>
      </c>
      <c r="G238" s="20">
        <f>H238+L238+M238</f>
        <v>0</v>
      </c>
      <c r="H238" s="20">
        <f>L238+M238+N238</f>
        <v>0</v>
      </c>
      <c r="I238" s="20">
        <f t="shared" ref="I238:K239" si="71">M238+N238+O238</f>
        <v>0</v>
      </c>
      <c r="J238" s="20">
        <f t="shared" si="71"/>
        <v>0</v>
      </c>
      <c r="K238" s="20">
        <f t="shared" si="71"/>
        <v>0</v>
      </c>
    </row>
    <row r="239" spans="1:11" ht="21" customHeight="1">
      <c r="A239" s="98"/>
      <c r="B239" s="87"/>
      <c r="C239" s="69"/>
      <c r="D239" s="21" t="s">
        <v>8</v>
      </c>
      <c r="E239" s="20">
        <f>F239+G239+H239+I239+J239+K239</f>
        <v>0</v>
      </c>
      <c r="F239" s="20">
        <f>G239+H239+L239</f>
        <v>0</v>
      </c>
      <c r="G239" s="20">
        <f>H239+L239+M239</f>
        <v>0</v>
      </c>
      <c r="H239" s="20">
        <f>L239+M239+N239</f>
        <v>0</v>
      </c>
      <c r="I239" s="20">
        <f t="shared" si="71"/>
        <v>0</v>
      </c>
      <c r="J239" s="20">
        <f t="shared" si="71"/>
        <v>0</v>
      </c>
      <c r="K239" s="20">
        <f t="shared" si="71"/>
        <v>0</v>
      </c>
    </row>
    <row r="240" spans="1:11" ht="32.450000000000003" customHeight="1">
      <c r="A240" s="98"/>
      <c r="B240" s="87"/>
      <c r="C240" s="69"/>
      <c r="D240" s="21" t="s">
        <v>9</v>
      </c>
      <c r="E240" s="20">
        <f>F240+G240+H240+I240+J240+K240</f>
        <v>104714.84700000001</v>
      </c>
      <c r="F240" s="22">
        <f>17065.198+684.946+18.879</f>
        <v>17769.023000000001</v>
      </c>
      <c r="G240" s="22">
        <v>17154.202000000001</v>
      </c>
      <c r="H240" s="22">
        <v>17318.544000000002</v>
      </c>
      <c r="I240" s="22">
        <v>17491.026000000002</v>
      </c>
      <c r="J240" s="22">
        <v>17491.026000000002</v>
      </c>
      <c r="K240" s="22">
        <v>17491.026000000002</v>
      </c>
    </row>
    <row r="241" spans="1:11" ht="17.25" customHeight="1">
      <c r="A241" s="98"/>
      <c r="B241" s="87"/>
      <c r="C241" s="63" t="s">
        <v>47</v>
      </c>
      <c r="D241" s="63"/>
      <c r="E241" s="20"/>
      <c r="F241" s="22"/>
      <c r="G241" s="22"/>
      <c r="H241" s="22"/>
      <c r="I241" s="22"/>
      <c r="J241" s="22"/>
      <c r="K241" s="22"/>
    </row>
    <row r="242" spans="1:11" ht="20.45" customHeight="1">
      <c r="A242" s="98"/>
      <c r="B242" s="87"/>
      <c r="C242" s="62" t="s">
        <v>13</v>
      </c>
      <c r="D242" s="62"/>
      <c r="E242" s="23">
        <f t="shared" ref="E242:E247" si="72">F242+G242+H242+I242+J242+K242</f>
        <v>87122.678999999989</v>
      </c>
      <c r="F242" s="24">
        <f>14351.489</f>
        <v>14351.489</v>
      </c>
      <c r="G242" s="24">
        <v>14300.41</v>
      </c>
      <c r="H242" s="24">
        <v>14420.29</v>
      </c>
      <c r="I242" s="24">
        <v>14534.09</v>
      </c>
      <c r="J242" s="24">
        <v>14758.2</v>
      </c>
      <c r="K242" s="24">
        <v>14758.2</v>
      </c>
    </row>
    <row r="243" spans="1:11" ht="20.100000000000001" customHeight="1">
      <c r="A243" s="99"/>
      <c r="B243" s="88"/>
      <c r="C243" s="62" t="s">
        <v>12</v>
      </c>
      <c r="D243" s="62"/>
      <c r="E243" s="23">
        <f t="shared" si="72"/>
        <v>10215.496999999999</v>
      </c>
      <c r="F243" s="24">
        <f>1253.981+684.946</f>
        <v>1938.9270000000001</v>
      </c>
      <c r="G243" s="24">
        <v>1656.5619999999999</v>
      </c>
      <c r="H243" s="24">
        <v>1721.0820000000001</v>
      </c>
      <c r="I243" s="24">
        <v>1782.3820000000001</v>
      </c>
      <c r="J243" s="24">
        <v>1558.2719999999999</v>
      </c>
      <c r="K243" s="24">
        <v>1558.2719999999999</v>
      </c>
    </row>
    <row r="244" spans="1:11" ht="109.15" customHeight="1">
      <c r="A244" s="100"/>
      <c r="B244" s="92"/>
      <c r="C244" s="61" t="s">
        <v>117</v>
      </c>
      <c r="D244" s="61"/>
      <c r="E244" s="23">
        <f t="shared" si="72"/>
        <v>4340.1469999999999</v>
      </c>
      <c r="F244" s="24">
        <v>691.46799999999996</v>
      </c>
      <c r="G244" s="24">
        <v>730.35900000000004</v>
      </c>
      <c r="H244" s="24">
        <v>731.02</v>
      </c>
      <c r="I244" s="24">
        <v>729.1</v>
      </c>
      <c r="J244" s="24">
        <v>729.1</v>
      </c>
      <c r="K244" s="24">
        <v>729.1</v>
      </c>
    </row>
    <row r="245" spans="1:11" ht="58.15" customHeight="1">
      <c r="A245" s="105"/>
      <c r="B245" s="93"/>
      <c r="C245" s="61" t="s">
        <v>112</v>
      </c>
      <c r="D245" s="61"/>
      <c r="E245" s="23">
        <f t="shared" si="72"/>
        <v>723.09600000000012</v>
      </c>
      <c r="F245" s="24">
        <v>126.616</v>
      </c>
      <c r="G245" s="24">
        <v>119.29600000000001</v>
      </c>
      <c r="H245" s="24">
        <v>119.29600000000001</v>
      </c>
      <c r="I245" s="24">
        <v>119.29600000000001</v>
      </c>
      <c r="J245" s="24">
        <v>119.29600000000001</v>
      </c>
      <c r="K245" s="24">
        <v>119.29600000000001</v>
      </c>
    </row>
    <row r="246" spans="1:11" ht="24.6" customHeight="1">
      <c r="A246" s="101"/>
      <c r="B246" s="94"/>
      <c r="C246" s="27"/>
      <c r="D246" s="21" t="s">
        <v>10</v>
      </c>
      <c r="E246" s="20">
        <f t="shared" si="72"/>
        <v>43.2</v>
      </c>
      <c r="F246" s="22">
        <v>7.2</v>
      </c>
      <c r="G246" s="22">
        <f>F246</f>
        <v>7.2</v>
      </c>
      <c r="H246" s="22">
        <f>G246</f>
        <v>7.2</v>
      </c>
      <c r="I246" s="22">
        <f>H246</f>
        <v>7.2</v>
      </c>
      <c r="J246" s="22">
        <f>I246</f>
        <v>7.2</v>
      </c>
      <c r="K246" s="22">
        <f>J246</f>
        <v>7.2</v>
      </c>
    </row>
    <row r="247" spans="1:11" ht="17.850000000000001" customHeight="1">
      <c r="A247" s="68" t="s">
        <v>51</v>
      </c>
      <c r="B247" s="68" t="s">
        <v>149</v>
      </c>
      <c r="C247" s="69" t="s">
        <v>135</v>
      </c>
      <c r="D247" s="19" t="s">
        <v>5</v>
      </c>
      <c r="E247" s="20">
        <f t="shared" si="72"/>
        <v>0</v>
      </c>
      <c r="F247" s="20">
        <f t="shared" ref="F247:K247" si="73">F248+F249+F250+F251+F252</f>
        <v>0</v>
      </c>
      <c r="G247" s="20">
        <f t="shared" si="73"/>
        <v>0</v>
      </c>
      <c r="H247" s="20">
        <f t="shared" si="73"/>
        <v>0</v>
      </c>
      <c r="I247" s="20">
        <f t="shared" si="73"/>
        <v>0</v>
      </c>
      <c r="J247" s="20">
        <f t="shared" si="73"/>
        <v>0</v>
      </c>
      <c r="K247" s="20">
        <f t="shared" si="73"/>
        <v>0</v>
      </c>
    </row>
    <row r="248" spans="1:11" ht="30.75">
      <c r="A248" s="68"/>
      <c r="B248" s="68"/>
      <c r="C248" s="69"/>
      <c r="D248" s="21" t="s">
        <v>46</v>
      </c>
      <c r="E248" s="20"/>
      <c r="F248" s="22"/>
      <c r="G248" s="22"/>
      <c r="H248" s="22"/>
      <c r="I248" s="22"/>
      <c r="J248" s="22"/>
      <c r="K248" s="22"/>
    </row>
    <row r="249" spans="1:11" ht="18.75">
      <c r="A249" s="68"/>
      <c r="B249" s="68"/>
      <c r="C249" s="69"/>
      <c r="D249" s="21" t="s">
        <v>7</v>
      </c>
      <c r="E249" s="20">
        <f>F249+G249+H249+I249+J249+K249</f>
        <v>0</v>
      </c>
      <c r="F249" s="22">
        <v>0</v>
      </c>
      <c r="G249" s="22">
        <v>0</v>
      </c>
      <c r="H249" s="22">
        <v>0</v>
      </c>
      <c r="I249" s="22">
        <v>0</v>
      </c>
      <c r="J249" s="22">
        <v>0</v>
      </c>
      <c r="K249" s="22">
        <v>0</v>
      </c>
    </row>
    <row r="250" spans="1:11" ht="18.75">
      <c r="A250" s="68"/>
      <c r="B250" s="68"/>
      <c r="C250" s="69"/>
      <c r="D250" s="21" t="s">
        <v>8</v>
      </c>
      <c r="E250" s="20">
        <f>F250+G250+H250+I250+J250+K250</f>
        <v>0</v>
      </c>
      <c r="F250" s="22">
        <v>0</v>
      </c>
      <c r="G250" s="22">
        <v>0</v>
      </c>
      <c r="H250" s="22">
        <v>0</v>
      </c>
      <c r="I250" s="22">
        <v>0</v>
      </c>
      <c r="J250" s="22">
        <v>0</v>
      </c>
      <c r="K250" s="22">
        <v>0</v>
      </c>
    </row>
    <row r="251" spans="1:11" ht="30.75">
      <c r="A251" s="68"/>
      <c r="B251" s="68"/>
      <c r="C251" s="69"/>
      <c r="D251" s="21" t="s">
        <v>9</v>
      </c>
      <c r="E251" s="20">
        <f>F251+G251+H251+I251+J251+K251</f>
        <v>0</v>
      </c>
      <c r="F251" s="22">
        <v>0</v>
      </c>
      <c r="G251" s="22">
        <v>0</v>
      </c>
      <c r="H251" s="22">
        <v>0</v>
      </c>
      <c r="I251" s="22">
        <v>0</v>
      </c>
      <c r="J251" s="22">
        <v>0</v>
      </c>
      <c r="K251" s="22">
        <v>0</v>
      </c>
    </row>
    <row r="252" spans="1:11" ht="18.75">
      <c r="A252" s="68"/>
      <c r="B252" s="68"/>
      <c r="C252" s="69"/>
      <c r="D252" s="21" t="s">
        <v>10</v>
      </c>
      <c r="E252" s="20">
        <f>F252+G252+H252+I252+J252+K252</f>
        <v>0</v>
      </c>
      <c r="F252" s="22">
        <v>0</v>
      </c>
      <c r="G252" s="22">
        <v>0</v>
      </c>
      <c r="H252" s="22">
        <v>0</v>
      </c>
      <c r="I252" s="22">
        <v>0</v>
      </c>
      <c r="J252" s="22">
        <v>0</v>
      </c>
      <c r="K252" s="22">
        <v>0</v>
      </c>
    </row>
    <row r="253" spans="1:11" ht="39" customHeight="1">
      <c r="A253" s="59" t="s">
        <v>28</v>
      </c>
      <c r="B253" s="73" t="s">
        <v>150</v>
      </c>
      <c r="C253" s="59" t="s">
        <v>182</v>
      </c>
      <c r="D253" s="19" t="s">
        <v>5</v>
      </c>
      <c r="E253" s="20">
        <f>F253+G253+H253+I253+J253+K253</f>
        <v>117362.36055000001</v>
      </c>
      <c r="F253" s="20">
        <f t="shared" ref="F253:K253" si="74">F257+F255+F256+F258</f>
        <v>27226.218650000003</v>
      </c>
      <c r="G253" s="20">
        <f t="shared" si="74"/>
        <v>15099.664999999999</v>
      </c>
      <c r="H253" s="20">
        <f t="shared" si="74"/>
        <v>16218.94837</v>
      </c>
      <c r="I253" s="20">
        <f t="shared" si="74"/>
        <v>15601.168</v>
      </c>
      <c r="J253" s="20">
        <f t="shared" si="74"/>
        <v>27615.19253</v>
      </c>
      <c r="K253" s="20">
        <f t="shared" si="74"/>
        <v>15601.168</v>
      </c>
    </row>
    <row r="254" spans="1:11" ht="30.75">
      <c r="A254" s="59"/>
      <c r="B254" s="73"/>
      <c r="C254" s="59"/>
      <c r="D254" s="21" t="s">
        <v>46</v>
      </c>
      <c r="E254" s="20"/>
      <c r="F254" s="20"/>
      <c r="G254" s="20"/>
      <c r="H254" s="20"/>
      <c r="I254" s="20"/>
      <c r="J254" s="20"/>
      <c r="K254" s="20"/>
    </row>
    <row r="255" spans="1:11" ht="18.75">
      <c r="A255" s="59"/>
      <c r="B255" s="73"/>
      <c r="C255" s="59"/>
      <c r="D255" s="21" t="s">
        <v>7</v>
      </c>
      <c r="E255" s="20">
        <f>F255+G255+H255+I255+J255+K255</f>
        <v>1234.9958300000001</v>
      </c>
      <c r="F255" s="20">
        <f t="shared" ref="F255:H257" si="75">F261+F290</f>
        <v>1234.9958300000001</v>
      </c>
      <c r="G255" s="20">
        <f t="shared" si="75"/>
        <v>0</v>
      </c>
      <c r="H255" s="20">
        <f t="shared" si="75"/>
        <v>0</v>
      </c>
      <c r="I255" s="20">
        <f t="shared" ref="I255:K257" si="76">I261+I290</f>
        <v>0</v>
      </c>
      <c r="J255" s="20">
        <f t="shared" si="76"/>
        <v>0</v>
      </c>
      <c r="K255" s="20">
        <f t="shared" si="76"/>
        <v>0</v>
      </c>
    </row>
    <row r="256" spans="1:11" ht="18.75">
      <c r="A256" s="59"/>
      <c r="B256" s="73"/>
      <c r="C256" s="59"/>
      <c r="D256" s="21" t="s">
        <v>8</v>
      </c>
      <c r="E256" s="20">
        <f>F256+G256+H256+I256+J256+K256</f>
        <v>24497.091240000002</v>
      </c>
      <c r="F256" s="20">
        <f t="shared" si="75"/>
        <v>10351.165140000001</v>
      </c>
      <c r="G256" s="20">
        <f t="shared" si="75"/>
        <v>678.4905</v>
      </c>
      <c r="H256" s="20">
        <f t="shared" si="75"/>
        <v>1301.1123</v>
      </c>
      <c r="I256" s="20">
        <f t="shared" si="76"/>
        <v>251</v>
      </c>
      <c r="J256" s="20">
        <f t="shared" si="76"/>
        <v>11664.3233</v>
      </c>
      <c r="K256" s="20">
        <f t="shared" si="76"/>
        <v>251</v>
      </c>
    </row>
    <row r="257" spans="1:11" ht="40.9" customHeight="1">
      <c r="A257" s="59"/>
      <c r="B257" s="73"/>
      <c r="C257" s="59"/>
      <c r="D257" s="21" t="s">
        <v>9</v>
      </c>
      <c r="E257" s="20">
        <f>F257+G257+H257+I257+J257+K257</f>
        <v>91630.273480000003</v>
      </c>
      <c r="F257" s="20">
        <f t="shared" si="75"/>
        <v>15640.057680000002</v>
      </c>
      <c r="G257" s="20">
        <f t="shared" si="75"/>
        <v>14421.174499999999</v>
      </c>
      <c r="H257" s="20">
        <f>H263+H292</f>
        <v>14917.836069999999</v>
      </c>
      <c r="I257" s="20">
        <f t="shared" si="76"/>
        <v>15350.168</v>
      </c>
      <c r="J257" s="20">
        <f t="shared" si="76"/>
        <v>15950.86923</v>
      </c>
      <c r="K257" s="20">
        <f t="shared" si="76"/>
        <v>15350.168</v>
      </c>
    </row>
    <row r="258" spans="1:11" ht="19.899999999999999" customHeight="1">
      <c r="A258" s="59"/>
      <c r="B258" s="73"/>
      <c r="C258" s="59"/>
      <c r="D258" s="21" t="s">
        <v>10</v>
      </c>
      <c r="E258" s="20">
        <f>F258+G258+H258+I258+J258+K258</f>
        <v>0</v>
      </c>
      <c r="F258" s="20">
        <f t="shared" ref="F258:K258" si="77">F264</f>
        <v>0</v>
      </c>
      <c r="G258" s="20">
        <f t="shared" si="77"/>
        <v>0</v>
      </c>
      <c r="H258" s="20">
        <f t="shared" si="77"/>
        <v>0</v>
      </c>
      <c r="I258" s="20">
        <f t="shared" si="77"/>
        <v>0</v>
      </c>
      <c r="J258" s="20">
        <f t="shared" si="77"/>
        <v>0</v>
      </c>
      <c r="K258" s="20">
        <f t="shared" si="77"/>
        <v>0</v>
      </c>
    </row>
    <row r="259" spans="1:11" ht="39.6" customHeight="1">
      <c r="A259" s="73" t="s">
        <v>11</v>
      </c>
      <c r="B259" s="73" t="s">
        <v>151</v>
      </c>
      <c r="C259" s="73" t="s">
        <v>29</v>
      </c>
      <c r="D259" s="19" t="s">
        <v>5</v>
      </c>
      <c r="E259" s="20">
        <f>F259+G259+H259+I259+J259+K259</f>
        <v>89556.294999999998</v>
      </c>
      <c r="F259" s="20">
        <f t="shared" ref="F259:K259" si="78">F263+F261+F262+F264</f>
        <v>14369.549000000001</v>
      </c>
      <c r="G259" s="20">
        <f t="shared" si="78"/>
        <v>14373.674999999999</v>
      </c>
      <c r="H259" s="20">
        <f t="shared" si="78"/>
        <v>14837.566999999999</v>
      </c>
      <c r="I259" s="20">
        <f t="shared" si="78"/>
        <v>15325.168</v>
      </c>
      <c r="J259" s="20">
        <f t="shared" si="78"/>
        <v>15325.168</v>
      </c>
      <c r="K259" s="20">
        <f t="shared" si="78"/>
        <v>15325.168</v>
      </c>
    </row>
    <row r="260" spans="1:11" ht="39" customHeight="1">
      <c r="A260" s="73" t="s">
        <v>30</v>
      </c>
      <c r="B260" s="73"/>
      <c r="C260" s="73"/>
      <c r="D260" s="21" t="s">
        <v>46</v>
      </c>
      <c r="E260" s="20"/>
      <c r="F260" s="22"/>
      <c r="G260" s="22"/>
      <c r="H260" s="22"/>
      <c r="I260" s="22"/>
      <c r="J260" s="22"/>
      <c r="K260" s="22"/>
    </row>
    <row r="261" spans="1:11" ht="32.450000000000003" customHeight="1">
      <c r="A261" s="73" t="s">
        <v>31</v>
      </c>
      <c r="B261" s="73"/>
      <c r="C261" s="73"/>
      <c r="D261" s="21" t="s">
        <v>7</v>
      </c>
      <c r="E261" s="20">
        <f>F261+G261+H261+I261+J261+K261</f>
        <v>0</v>
      </c>
      <c r="F261" s="22">
        <f t="shared" ref="F261:H262" si="79">F267+F284</f>
        <v>0</v>
      </c>
      <c r="G261" s="22">
        <f t="shared" si="79"/>
        <v>0</v>
      </c>
      <c r="H261" s="22">
        <f t="shared" si="79"/>
        <v>0</v>
      </c>
      <c r="I261" s="22">
        <f t="shared" ref="I261:K262" si="80">I267+I284</f>
        <v>0</v>
      </c>
      <c r="J261" s="22">
        <f t="shared" si="80"/>
        <v>0</v>
      </c>
      <c r="K261" s="22">
        <f t="shared" si="80"/>
        <v>0</v>
      </c>
    </row>
    <row r="262" spans="1:11" ht="27" customHeight="1">
      <c r="A262" s="73" t="s">
        <v>32</v>
      </c>
      <c r="B262" s="73"/>
      <c r="C262" s="73"/>
      <c r="D262" s="21" t="s">
        <v>8</v>
      </c>
      <c r="E262" s="20">
        <f>F262+G262+H262+I262+J262+K262</f>
        <v>0</v>
      </c>
      <c r="F262" s="22">
        <f t="shared" si="79"/>
        <v>0</v>
      </c>
      <c r="G262" s="22">
        <f t="shared" si="79"/>
        <v>0</v>
      </c>
      <c r="H262" s="22">
        <f t="shared" si="79"/>
        <v>0</v>
      </c>
      <c r="I262" s="22">
        <f t="shared" si="80"/>
        <v>0</v>
      </c>
      <c r="J262" s="22">
        <f t="shared" si="80"/>
        <v>0</v>
      </c>
      <c r="K262" s="22">
        <f t="shared" si="80"/>
        <v>0</v>
      </c>
    </row>
    <row r="263" spans="1:11" ht="37.9" customHeight="1">
      <c r="A263" s="73" t="s">
        <v>33</v>
      </c>
      <c r="B263" s="73"/>
      <c r="C263" s="73"/>
      <c r="D263" s="21" t="s">
        <v>9</v>
      </c>
      <c r="E263" s="20">
        <f>F263+G263+H263+I263+J263+K263</f>
        <v>89556.294999999998</v>
      </c>
      <c r="F263" s="22">
        <f t="shared" ref="F263:K263" si="81">F269+F286+F278</f>
        <v>14369.549000000001</v>
      </c>
      <c r="G263" s="22">
        <f t="shared" si="81"/>
        <v>14373.674999999999</v>
      </c>
      <c r="H263" s="22">
        <f>H269+H286+H278</f>
        <v>14837.566999999999</v>
      </c>
      <c r="I263" s="22">
        <f t="shared" si="81"/>
        <v>15325.168</v>
      </c>
      <c r="J263" s="22">
        <f t="shared" si="81"/>
        <v>15325.168</v>
      </c>
      <c r="K263" s="22">
        <f t="shared" si="81"/>
        <v>15325.168</v>
      </c>
    </row>
    <row r="264" spans="1:11" ht="27" customHeight="1">
      <c r="A264" s="73" t="s">
        <v>11</v>
      </c>
      <c r="B264" s="73"/>
      <c r="C264" s="73"/>
      <c r="D264" s="21" t="s">
        <v>10</v>
      </c>
      <c r="E264" s="20">
        <f>F264+G264+H264+I264+J264+K264</f>
        <v>0</v>
      </c>
      <c r="F264" s="22">
        <f t="shared" ref="F264:K264" si="82">F273+F287</f>
        <v>0</v>
      </c>
      <c r="G264" s="22">
        <f t="shared" si="82"/>
        <v>0</v>
      </c>
      <c r="H264" s="22">
        <f t="shared" si="82"/>
        <v>0</v>
      </c>
      <c r="I264" s="22">
        <f t="shared" si="82"/>
        <v>0</v>
      </c>
      <c r="J264" s="22">
        <f t="shared" si="82"/>
        <v>0</v>
      </c>
      <c r="K264" s="22">
        <f t="shared" si="82"/>
        <v>0</v>
      </c>
    </row>
    <row r="265" spans="1:11" ht="89.45" customHeight="1">
      <c r="A265" s="69" t="s">
        <v>50</v>
      </c>
      <c r="B265" s="75" t="s">
        <v>151</v>
      </c>
      <c r="C265" s="69" t="s">
        <v>136</v>
      </c>
      <c r="D265" s="19" t="s">
        <v>5</v>
      </c>
      <c r="E265" s="20">
        <f>F265+G265+H265+I265+J265+K265</f>
        <v>89549.294999999998</v>
      </c>
      <c r="F265" s="20">
        <f t="shared" ref="F265:K265" si="83">F269+F267+F268+F273</f>
        <v>14362.549000000001</v>
      </c>
      <c r="G265" s="20">
        <f t="shared" si="83"/>
        <v>14373.674999999999</v>
      </c>
      <c r="H265" s="20">
        <f t="shared" si="83"/>
        <v>14837.566999999999</v>
      </c>
      <c r="I265" s="20">
        <f t="shared" si="83"/>
        <v>15325.168</v>
      </c>
      <c r="J265" s="20">
        <f t="shared" si="83"/>
        <v>15325.168</v>
      </c>
      <c r="K265" s="20">
        <f t="shared" si="83"/>
        <v>15325.168</v>
      </c>
    </row>
    <row r="266" spans="1:11" ht="30.75">
      <c r="A266" s="69" t="s">
        <v>34</v>
      </c>
      <c r="B266" s="75"/>
      <c r="C266" s="69"/>
      <c r="D266" s="21" t="s">
        <v>46</v>
      </c>
      <c r="E266" s="20"/>
      <c r="F266" s="22"/>
      <c r="G266" s="22"/>
      <c r="H266" s="22"/>
      <c r="I266" s="22"/>
      <c r="J266" s="22"/>
      <c r="K266" s="22"/>
    </row>
    <row r="267" spans="1:11" ht="25.5" customHeight="1">
      <c r="A267" s="69" t="s">
        <v>35</v>
      </c>
      <c r="B267" s="75"/>
      <c r="C267" s="69"/>
      <c r="D267" s="21" t="s">
        <v>7</v>
      </c>
      <c r="E267" s="20">
        <f>F267+G267+H267+I267+J267+K267</f>
        <v>0</v>
      </c>
      <c r="F267" s="20">
        <f>G267+H267+L267</f>
        <v>0</v>
      </c>
      <c r="G267" s="20">
        <f>H267+L267+M267</f>
        <v>0</v>
      </c>
      <c r="H267" s="20">
        <f>L267+M267+N267</f>
        <v>0</v>
      </c>
      <c r="I267" s="20">
        <f t="shared" ref="I267:K268" si="84">M267+N267+O267</f>
        <v>0</v>
      </c>
      <c r="J267" s="20">
        <f t="shared" si="84"/>
        <v>0</v>
      </c>
      <c r="K267" s="20">
        <f t="shared" si="84"/>
        <v>0</v>
      </c>
    </row>
    <row r="268" spans="1:11" ht="18.75" customHeight="1">
      <c r="A268" s="69" t="s">
        <v>36</v>
      </c>
      <c r="B268" s="75"/>
      <c r="C268" s="69"/>
      <c r="D268" s="21" t="s">
        <v>8</v>
      </c>
      <c r="E268" s="20">
        <f>F268+G268+H268+I268+J268+K268</f>
        <v>0</v>
      </c>
      <c r="F268" s="20">
        <f>G268+H268+L268</f>
        <v>0</v>
      </c>
      <c r="G268" s="20">
        <f>H268+L268+M268</f>
        <v>0</v>
      </c>
      <c r="H268" s="20">
        <f>L268+M268+N268</f>
        <v>0</v>
      </c>
      <c r="I268" s="20">
        <f t="shared" si="84"/>
        <v>0</v>
      </c>
      <c r="J268" s="20">
        <f t="shared" si="84"/>
        <v>0</v>
      </c>
      <c r="K268" s="20">
        <f t="shared" si="84"/>
        <v>0</v>
      </c>
    </row>
    <row r="269" spans="1:11" ht="39.6" customHeight="1">
      <c r="A269" s="69" t="s">
        <v>37</v>
      </c>
      <c r="B269" s="75"/>
      <c r="C269" s="69"/>
      <c r="D269" s="21" t="s">
        <v>9</v>
      </c>
      <c r="E269" s="20">
        <f>F269+G269+H269+I269+J269+K269</f>
        <v>89549.294999999998</v>
      </c>
      <c r="F269" s="22">
        <f>14306.241-58.122+114.43</f>
        <v>14362.549000000001</v>
      </c>
      <c r="G269" s="22">
        <v>14373.674999999999</v>
      </c>
      <c r="H269" s="22">
        <v>14837.566999999999</v>
      </c>
      <c r="I269" s="22">
        <v>15325.168</v>
      </c>
      <c r="J269" s="22">
        <v>15325.168</v>
      </c>
      <c r="K269" s="22">
        <v>15325.168</v>
      </c>
    </row>
    <row r="270" spans="1:11" ht="15.6" customHeight="1">
      <c r="A270" s="69"/>
      <c r="B270" s="75"/>
      <c r="C270" s="63" t="s">
        <v>47</v>
      </c>
      <c r="D270" s="63"/>
      <c r="E270" s="20"/>
      <c r="F270" s="22"/>
      <c r="G270" s="22"/>
      <c r="H270" s="22"/>
      <c r="I270" s="22"/>
      <c r="J270" s="22"/>
      <c r="K270" s="22"/>
    </row>
    <row r="271" spans="1:11" ht="16.350000000000001" customHeight="1">
      <c r="A271" s="69"/>
      <c r="B271" s="75"/>
      <c r="C271" s="62" t="s">
        <v>13</v>
      </c>
      <c r="D271" s="62"/>
      <c r="E271" s="23">
        <f>F271+G271+H271+I271+J271+K271</f>
        <v>77322.858000000007</v>
      </c>
      <c r="F271" s="24">
        <v>12194.438</v>
      </c>
      <c r="G271" s="24">
        <v>12319.32</v>
      </c>
      <c r="H271" s="24">
        <v>12833.19</v>
      </c>
      <c r="I271" s="24">
        <v>13320.71</v>
      </c>
      <c r="J271" s="24">
        <v>13327.6</v>
      </c>
      <c r="K271" s="24">
        <v>13327.6</v>
      </c>
    </row>
    <row r="272" spans="1:11" ht="16.350000000000001" customHeight="1">
      <c r="A272" s="69"/>
      <c r="B272" s="75"/>
      <c r="C272" s="62" t="s">
        <v>12</v>
      </c>
      <c r="D272" s="62"/>
      <c r="E272" s="23">
        <f>F272+G272+H272+I272+J272+K272</f>
        <v>1392.5060000000001</v>
      </c>
      <c r="F272" s="24">
        <f>279.868-58.122</f>
        <v>221.74599999999998</v>
      </c>
      <c r="G272" s="24">
        <v>234.15199999999999</v>
      </c>
      <c r="H272" s="24">
        <v>234.15199999999999</v>
      </c>
      <c r="I272" s="24">
        <v>234.15199999999999</v>
      </c>
      <c r="J272" s="24">
        <v>234.15199999999999</v>
      </c>
      <c r="K272" s="24">
        <v>234.15199999999999</v>
      </c>
    </row>
    <row r="273" spans="1:11" ht="21.6" customHeight="1">
      <c r="A273" s="69" t="s">
        <v>38</v>
      </c>
      <c r="B273" s="75"/>
      <c r="C273" s="18"/>
      <c r="D273" s="21" t="s">
        <v>10</v>
      </c>
      <c r="E273" s="20">
        <f>F273+G273+H273+I273+J273+K273</f>
        <v>0</v>
      </c>
      <c r="F273" s="22">
        <v>0</v>
      </c>
      <c r="G273" s="22">
        <v>0</v>
      </c>
      <c r="H273" s="22">
        <v>0</v>
      </c>
      <c r="I273" s="22">
        <v>0</v>
      </c>
      <c r="J273" s="22">
        <v>0</v>
      </c>
      <c r="K273" s="22">
        <v>0</v>
      </c>
    </row>
    <row r="274" spans="1:11" ht="17.850000000000001" customHeight="1">
      <c r="A274" s="68" t="s">
        <v>51</v>
      </c>
      <c r="B274" s="69" t="s">
        <v>151</v>
      </c>
      <c r="C274" s="69" t="s">
        <v>135</v>
      </c>
      <c r="D274" s="19" t="s">
        <v>5</v>
      </c>
      <c r="E274" s="20">
        <f>F274+G274+H274+I274+J274+K274</f>
        <v>7</v>
      </c>
      <c r="F274" s="20">
        <f t="shared" ref="F274:K274" si="85">F275+F276+F277+F278+F281</f>
        <v>7</v>
      </c>
      <c r="G274" s="20">
        <f t="shared" si="85"/>
        <v>0</v>
      </c>
      <c r="H274" s="20">
        <f t="shared" si="85"/>
        <v>0</v>
      </c>
      <c r="I274" s="20">
        <f t="shared" si="85"/>
        <v>0</v>
      </c>
      <c r="J274" s="20">
        <f t="shared" si="85"/>
        <v>0</v>
      </c>
      <c r="K274" s="20">
        <f t="shared" si="85"/>
        <v>0</v>
      </c>
    </row>
    <row r="275" spans="1:11" ht="30.75">
      <c r="A275" s="68"/>
      <c r="B275" s="69"/>
      <c r="C275" s="69"/>
      <c r="D275" s="21" t="s">
        <v>46</v>
      </c>
      <c r="E275" s="20"/>
      <c r="F275" s="22"/>
      <c r="G275" s="22"/>
      <c r="H275" s="22"/>
      <c r="I275" s="22"/>
      <c r="J275" s="22"/>
      <c r="K275" s="22"/>
    </row>
    <row r="276" spans="1:11" ht="18.75">
      <c r="A276" s="68"/>
      <c r="B276" s="69"/>
      <c r="C276" s="69"/>
      <c r="D276" s="21" t="s">
        <v>7</v>
      </c>
      <c r="E276" s="20">
        <f>F276+G276+H276+I276+J276+K276</f>
        <v>0</v>
      </c>
      <c r="F276" s="22">
        <v>0</v>
      </c>
      <c r="G276" s="22">
        <v>0</v>
      </c>
      <c r="H276" s="22">
        <v>0</v>
      </c>
      <c r="I276" s="22">
        <v>0</v>
      </c>
      <c r="J276" s="22">
        <v>0</v>
      </c>
      <c r="K276" s="22">
        <v>0</v>
      </c>
    </row>
    <row r="277" spans="1:11" ht="18.75">
      <c r="A277" s="68"/>
      <c r="B277" s="69"/>
      <c r="C277" s="69"/>
      <c r="D277" s="21" t="s">
        <v>8</v>
      </c>
      <c r="E277" s="20">
        <f>F277+G277+H277+I277+J277+K277</f>
        <v>0</v>
      </c>
      <c r="F277" s="22">
        <v>0</v>
      </c>
      <c r="G277" s="22">
        <v>0</v>
      </c>
      <c r="H277" s="22">
        <v>0</v>
      </c>
      <c r="I277" s="22">
        <v>0</v>
      </c>
      <c r="J277" s="22">
        <v>0</v>
      </c>
      <c r="K277" s="22">
        <v>0</v>
      </c>
    </row>
    <row r="278" spans="1:11" ht="30.75">
      <c r="A278" s="68"/>
      <c r="B278" s="69"/>
      <c r="C278" s="69"/>
      <c r="D278" s="21" t="s">
        <v>9</v>
      </c>
      <c r="E278" s="20">
        <f>F278+G278+H278+I278+J278+K278</f>
        <v>7</v>
      </c>
      <c r="F278" s="22">
        <v>7</v>
      </c>
      <c r="G278" s="22">
        <v>0</v>
      </c>
      <c r="H278" s="22">
        <v>0</v>
      </c>
      <c r="I278" s="22">
        <v>0</v>
      </c>
      <c r="J278" s="22">
        <v>0</v>
      </c>
      <c r="K278" s="22">
        <v>0</v>
      </c>
    </row>
    <row r="279" spans="1:11" ht="15.6" customHeight="1">
      <c r="A279" s="68"/>
      <c r="B279" s="69"/>
      <c r="C279" s="63" t="s">
        <v>47</v>
      </c>
      <c r="D279" s="63"/>
      <c r="E279" s="20"/>
      <c r="F279" s="22"/>
      <c r="G279" s="22"/>
      <c r="H279" s="22"/>
      <c r="I279" s="22"/>
      <c r="J279" s="22"/>
      <c r="K279" s="22"/>
    </row>
    <row r="280" spans="1:11" ht="33" customHeight="1">
      <c r="A280" s="68"/>
      <c r="B280" s="69"/>
      <c r="C280" s="62" t="s">
        <v>174</v>
      </c>
      <c r="D280" s="62"/>
      <c r="E280" s="23">
        <f>F280+G280+H280+I280+J280+K280</f>
        <v>7</v>
      </c>
      <c r="F280" s="24">
        <v>7</v>
      </c>
      <c r="G280" s="24">
        <v>0</v>
      </c>
      <c r="H280" s="24">
        <v>0</v>
      </c>
      <c r="I280" s="24">
        <v>0</v>
      </c>
      <c r="J280" s="24">
        <v>0</v>
      </c>
      <c r="K280" s="24">
        <v>0</v>
      </c>
    </row>
    <row r="281" spans="1:11" ht="19.149999999999999" customHeight="1">
      <c r="A281" s="68"/>
      <c r="B281" s="69"/>
      <c r="C281" s="25"/>
      <c r="D281" s="21" t="s">
        <v>10</v>
      </c>
      <c r="E281" s="20">
        <f>F281+G281+H281+I281+J281+K281</f>
        <v>0</v>
      </c>
      <c r="F281" s="22">
        <v>0</v>
      </c>
      <c r="G281" s="22">
        <v>0</v>
      </c>
      <c r="H281" s="22">
        <v>0</v>
      </c>
      <c r="I281" s="22">
        <v>0</v>
      </c>
      <c r="J281" s="22">
        <v>0</v>
      </c>
      <c r="K281" s="22">
        <v>0</v>
      </c>
    </row>
    <row r="282" spans="1:11" ht="46.9" customHeight="1">
      <c r="A282" s="69" t="s">
        <v>52</v>
      </c>
      <c r="B282" s="69" t="s">
        <v>151</v>
      </c>
      <c r="C282" s="69" t="s">
        <v>39</v>
      </c>
      <c r="D282" s="19" t="s">
        <v>5</v>
      </c>
      <c r="E282" s="20">
        <f>F282+G282+H282+I282+J282+K282</f>
        <v>0</v>
      </c>
      <c r="F282" s="20">
        <f t="shared" ref="F282:K282" si="86">F286+F284+F285+F287</f>
        <v>0</v>
      </c>
      <c r="G282" s="20">
        <f t="shared" si="86"/>
        <v>0</v>
      </c>
      <c r="H282" s="20">
        <f t="shared" si="86"/>
        <v>0</v>
      </c>
      <c r="I282" s="20">
        <f t="shared" si="86"/>
        <v>0</v>
      </c>
      <c r="J282" s="20">
        <f t="shared" si="86"/>
        <v>0</v>
      </c>
      <c r="K282" s="20">
        <f t="shared" si="86"/>
        <v>0</v>
      </c>
    </row>
    <row r="283" spans="1:11" ht="41.45" customHeight="1">
      <c r="A283" s="69"/>
      <c r="B283" s="69"/>
      <c r="C283" s="69"/>
      <c r="D283" s="21" t="s">
        <v>46</v>
      </c>
      <c r="E283" s="20"/>
      <c r="F283" s="22"/>
      <c r="G283" s="22"/>
      <c r="H283" s="22"/>
      <c r="I283" s="22"/>
      <c r="J283" s="22"/>
      <c r="K283" s="22"/>
    </row>
    <row r="284" spans="1:11" ht="32.450000000000003" customHeight="1">
      <c r="A284" s="69"/>
      <c r="B284" s="69"/>
      <c r="C284" s="69"/>
      <c r="D284" s="21" t="s">
        <v>7</v>
      </c>
      <c r="E284" s="20">
        <f>F284+G284+H284+I284+J284+K284</f>
        <v>0</v>
      </c>
      <c r="F284" s="20">
        <f>G284+H284+L284</f>
        <v>0</v>
      </c>
      <c r="G284" s="20">
        <f>H284+L284+M284</f>
        <v>0</v>
      </c>
      <c r="H284" s="20">
        <f>L284+M284+N284</f>
        <v>0</v>
      </c>
      <c r="I284" s="20">
        <f t="shared" ref="I284:K285" si="87">M284+N284+O284</f>
        <v>0</v>
      </c>
      <c r="J284" s="20">
        <f t="shared" si="87"/>
        <v>0</v>
      </c>
      <c r="K284" s="20">
        <f t="shared" si="87"/>
        <v>0</v>
      </c>
    </row>
    <row r="285" spans="1:11" ht="37.15" customHeight="1">
      <c r="A285" s="69"/>
      <c r="B285" s="69"/>
      <c r="C285" s="69"/>
      <c r="D285" s="21" t="s">
        <v>8</v>
      </c>
      <c r="E285" s="20">
        <f>F285+G285+H285+I285+J285+K285</f>
        <v>0</v>
      </c>
      <c r="F285" s="20">
        <f>G285+H285+L285</f>
        <v>0</v>
      </c>
      <c r="G285" s="20">
        <f>H285+L285+M285</f>
        <v>0</v>
      </c>
      <c r="H285" s="20">
        <f>L285+M285+N285</f>
        <v>0</v>
      </c>
      <c r="I285" s="20">
        <f t="shared" si="87"/>
        <v>0</v>
      </c>
      <c r="J285" s="20">
        <f t="shared" si="87"/>
        <v>0</v>
      </c>
      <c r="K285" s="20">
        <f t="shared" si="87"/>
        <v>0</v>
      </c>
    </row>
    <row r="286" spans="1:11" ht="35.450000000000003" customHeight="1">
      <c r="A286" s="69"/>
      <c r="B286" s="69"/>
      <c r="C286" s="69"/>
      <c r="D286" s="21" t="s">
        <v>9</v>
      </c>
      <c r="E286" s="20">
        <f>F286+G286+H286+I286+J286+K286</f>
        <v>0</v>
      </c>
      <c r="F286" s="22">
        <v>0</v>
      </c>
      <c r="G286" s="22">
        <v>0</v>
      </c>
      <c r="H286" s="22">
        <v>0</v>
      </c>
      <c r="I286" s="22">
        <v>0</v>
      </c>
      <c r="J286" s="22">
        <v>0</v>
      </c>
      <c r="K286" s="22">
        <v>0</v>
      </c>
    </row>
    <row r="287" spans="1:11" ht="33.6" customHeight="1">
      <c r="A287" s="69"/>
      <c r="B287" s="69"/>
      <c r="C287" s="69"/>
      <c r="D287" s="21" t="s">
        <v>10</v>
      </c>
      <c r="E287" s="20">
        <f>F287+G287+H287+I287+J287+K287</f>
        <v>0</v>
      </c>
      <c r="F287" s="22">
        <v>0</v>
      </c>
      <c r="G287" s="22">
        <v>0</v>
      </c>
      <c r="H287" s="22">
        <v>0</v>
      </c>
      <c r="I287" s="22">
        <v>0</v>
      </c>
      <c r="J287" s="22">
        <v>0</v>
      </c>
      <c r="K287" s="22">
        <v>0</v>
      </c>
    </row>
    <row r="288" spans="1:11" ht="21.75" customHeight="1">
      <c r="A288" s="73" t="s">
        <v>18</v>
      </c>
      <c r="B288" s="58" t="s">
        <v>152</v>
      </c>
      <c r="C288" s="73" t="s">
        <v>55</v>
      </c>
      <c r="D288" s="19" t="s">
        <v>5</v>
      </c>
      <c r="E288" s="20">
        <f>F288+G288+H288+I288+J288+K288</f>
        <v>29461.23155</v>
      </c>
      <c r="F288" s="20">
        <f t="shared" ref="F288:K288" si="88">F292+F290+F291+F293</f>
        <v>12856.66965</v>
      </c>
      <c r="G288" s="20">
        <f t="shared" si="88"/>
        <v>725.99</v>
      </c>
      <c r="H288" s="20">
        <f t="shared" si="88"/>
        <v>1381.3813700000001</v>
      </c>
      <c r="I288" s="20">
        <f t="shared" si="88"/>
        <v>276</v>
      </c>
      <c r="J288" s="20">
        <f t="shared" si="88"/>
        <v>13945.19053</v>
      </c>
      <c r="K288" s="20">
        <f t="shared" si="88"/>
        <v>276</v>
      </c>
    </row>
    <row r="289" spans="1:11" ht="30" customHeight="1">
      <c r="A289" s="73" t="s">
        <v>30</v>
      </c>
      <c r="B289" s="58"/>
      <c r="C289" s="73"/>
      <c r="D289" s="21" t="s">
        <v>46</v>
      </c>
      <c r="E289" s="20"/>
      <c r="F289" s="22"/>
      <c r="G289" s="22"/>
      <c r="H289" s="22"/>
      <c r="I289" s="22"/>
      <c r="J289" s="22"/>
      <c r="K289" s="22"/>
    </row>
    <row r="290" spans="1:11" ht="21.75" customHeight="1">
      <c r="A290" s="73" t="s">
        <v>31</v>
      </c>
      <c r="B290" s="58"/>
      <c r="C290" s="73"/>
      <c r="D290" s="21" t="s">
        <v>7</v>
      </c>
      <c r="E290" s="20">
        <f>F290+G290+H290+I290+J290+K290</f>
        <v>1234.9958300000001</v>
      </c>
      <c r="F290" s="22">
        <f t="shared" ref="F290:K290" si="89">F302+F326+F351</f>
        <v>1234.9958300000001</v>
      </c>
      <c r="G290" s="22">
        <f t="shared" si="89"/>
        <v>0</v>
      </c>
      <c r="H290" s="22">
        <f t="shared" si="89"/>
        <v>0</v>
      </c>
      <c r="I290" s="22">
        <f t="shared" si="89"/>
        <v>0</v>
      </c>
      <c r="J290" s="22">
        <f t="shared" si="89"/>
        <v>0</v>
      </c>
      <c r="K290" s="22">
        <f t="shared" si="89"/>
        <v>0</v>
      </c>
    </row>
    <row r="291" spans="1:11" ht="21.75" customHeight="1">
      <c r="A291" s="73" t="s">
        <v>32</v>
      </c>
      <c r="B291" s="58"/>
      <c r="C291" s="73"/>
      <c r="D291" s="21" t="s">
        <v>8</v>
      </c>
      <c r="E291" s="20">
        <f>F291+G291+H291+I291+J291+K291</f>
        <v>24497.091240000002</v>
      </c>
      <c r="F291" s="22">
        <f t="shared" ref="F291:K291" si="90">F303+F327+F354+F346+F297</f>
        <v>10351.165140000001</v>
      </c>
      <c r="G291" s="22">
        <f t="shared" si="90"/>
        <v>678.4905</v>
      </c>
      <c r="H291" s="22">
        <f t="shared" si="90"/>
        <v>1301.1123</v>
      </c>
      <c r="I291" s="22">
        <f t="shared" si="90"/>
        <v>251</v>
      </c>
      <c r="J291" s="22">
        <f t="shared" si="90"/>
        <v>11664.3233</v>
      </c>
      <c r="K291" s="22">
        <f t="shared" si="90"/>
        <v>251</v>
      </c>
    </row>
    <row r="292" spans="1:11" ht="32.25" customHeight="1">
      <c r="A292" s="73" t="s">
        <v>33</v>
      </c>
      <c r="B292" s="58"/>
      <c r="C292" s="73"/>
      <c r="D292" s="21" t="s">
        <v>9</v>
      </c>
      <c r="E292" s="20">
        <f>F292+G292+H292+I292+J292+K292</f>
        <v>2073.9784799999998</v>
      </c>
      <c r="F292" s="22">
        <f t="shared" ref="F292:K292" si="91">F312+F334+F357+F298</f>
        <v>1270.5086799999999</v>
      </c>
      <c r="G292" s="22">
        <f t="shared" si="91"/>
        <v>47.499499999999998</v>
      </c>
      <c r="H292" s="22">
        <f t="shared" si="91"/>
        <v>80.269069999999999</v>
      </c>
      <c r="I292" s="22">
        <f t="shared" si="91"/>
        <v>25</v>
      </c>
      <c r="J292" s="22">
        <f t="shared" si="91"/>
        <v>625.70123000000001</v>
      </c>
      <c r="K292" s="22">
        <f t="shared" si="91"/>
        <v>25</v>
      </c>
    </row>
    <row r="293" spans="1:11" ht="21.75" customHeight="1">
      <c r="A293" s="73" t="s">
        <v>11</v>
      </c>
      <c r="B293" s="58"/>
      <c r="C293" s="73"/>
      <c r="D293" s="21" t="s">
        <v>10</v>
      </c>
      <c r="E293" s="20">
        <f>F293+G293+H293+I293+J293+K293</f>
        <v>1655.1659999999999</v>
      </c>
      <c r="F293" s="22">
        <f>F313+F335+F358+F299</f>
        <v>0</v>
      </c>
      <c r="G293" s="22">
        <f>G305+G329+G354</f>
        <v>0</v>
      </c>
      <c r="H293" s="22">
        <f>H305+H329+H354</f>
        <v>0</v>
      </c>
      <c r="I293" s="22">
        <f>I305+I329+I354</f>
        <v>0</v>
      </c>
      <c r="J293" s="22">
        <f>J305+J329+J354</f>
        <v>1655.1659999999999</v>
      </c>
      <c r="K293" s="22">
        <f>K305+K329+K354</f>
        <v>0</v>
      </c>
    </row>
    <row r="294" spans="1:11" ht="20.100000000000001" customHeight="1">
      <c r="A294" s="69" t="s">
        <v>49</v>
      </c>
      <c r="B294" s="68" t="s">
        <v>152</v>
      </c>
      <c r="C294" s="68" t="s">
        <v>127</v>
      </c>
      <c r="D294" s="19" t="s">
        <v>5</v>
      </c>
      <c r="E294" s="20">
        <f>F294+G294+H294+I294+J294+K294</f>
        <v>150</v>
      </c>
      <c r="F294" s="20">
        <f t="shared" ref="F294:K294" si="92">F298+F296+F297+F299</f>
        <v>25</v>
      </c>
      <c r="G294" s="20">
        <f t="shared" si="92"/>
        <v>25</v>
      </c>
      <c r="H294" s="20">
        <f t="shared" si="92"/>
        <v>25</v>
      </c>
      <c r="I294" s="20">
        <f t="shared" si="92"/>
        <v>25</v>
      </c>
      <c r="J294" s="20">
        <f t="shared" si="92"/>
        <v>25</v>
      </c>
      <c r="K294" s="20">
        <f t="shared" si="92"/>
        <v>25</v>
      </c>
    </row>
    <row r="295" spans="1:11" ht="30.75">
      <c r="A295" s="69"/>
      <c r="B295" s="68"/>
      <c r="C295" s="75"/>
      <c r="D295" s="21" t="s">
        <v>46</v>
      </c>
      <c r="E295" s="20"/>
      <c r="F295" s="20"/>
      <c r="G295" s="20"/>
      <c r="H295" s="20"/>
      <c r="I295" s="20"/>
      <c r="J295" s="20"/>
      <c r="K295" s="20"/>
    </row>
    <row r="296" spans="1:11" ht="18.75">
      <c r="A296" s="69"/>
      <c r="B296" s="68"/>
      <c r="C296" s="75"/>
      <c r="D296" s="21" t="s">
        <v>7</v>
      </c>
      <c r="E296" s="20">
        <f>F296+G296+H296+I296+J296+K296</f>
        <v>0</v>
      </c>
      <c r="F296" s="20">
        <f>G296+H296+L296</f>
        <v>0</v>
      </c>
      <c r="G296" s="20">
        <f>H296+L296+M296</f>
        <v>0</v>
      </c>
      <c r="H296" s="20">
        <f>L296+M296+N296</f>
        <v>0</v>
      </c>
      <c r="I296" s="20">
        <f t="shared" ref="I296:K297" si="93">M296+N296+O296</f>
        <v>0</v>
      </c>
      <c r="J296" s="20">
        <f t="shared" si="93"/>
        <v>0</v>
      </c>
      <c r="K296" s="20">
        <f t="shared" si="93"/>
        <v>0</v>
      </c>
    </row>
    <row r="297" spans="1:11" ht="18.75">
      <c r="A297" s="69"/>
      <c r="B297" s="68"/>
      <c r="C297" s="75"/>
      <c r="D297" s="21" t="s">
        <v>8</v>
      </c>
      <c r="E297" s="20">
        <f>F297+G297+H297+I297+J297+K297</f>
        <v>0</v>
      </c>
      <c r="F297" s="20">
        <f>G297+H297+L297</f>
        <v>0</v>
      </c>
      <c r="G297" s="20">
        <f>H297+L297+M297</f>
        <v>0</v>
      </c>
      <c r="H297" s="20">
        <f>L297+M297+N297</f>
        <v>0</v>
      </c>
      <c r="I297" s="20">
        <f t="shared" si="93"/>
        <v>0</v>
      </c>
      <c r="J297" s="20">
        <f t="shared" si="93"/>
        <v>0</v>
      </c>
      <c r="K297" s="20">
        <f t="shared" si="93"/>
        <v>0</v>
      </c>
    </row>
    <row r="298" spans="1:11" ht="30.75">
      <c r="A298" s="69"/>
      <c r="B298" s="68"/>
      <c r="C298" s="75"/>
      <c r="D298" s="21" t="s">
        <v>9</v>
      </c>
      <c r="E298" s="20">
        <f>F298+G298+H298+I298+J298+K298</f>
        <v>150</v>
      </c>
      <c r="F298" s="22">
        <v>25</v>
      </c>
      <c r="G298" s="22">
        <f>F298</f>
        <v>25</v>
      </c>
      <c r="H298" s="22">
        <f>G298</f>
        <v>25</v>
      </c>
      <c r="I298" s="22">
        <f>H298</f>
        <v>25</v>
      </c>
      <c r="J298" s="22">
        <f>I298</f>
        <v>25</v>
      </c>
      <c r="K298" s="22">
        <f>J298</f>
        <v>25</v>
      </c>
    </row>
    <row r="299" spans="1:11" ht="18.75">
      <c r="A299" s="69"/>
      <c r="B299" s="68"/>
      <c r="C299" s="75"/>
      <c r="D299" s="21" t="s">
        <v>10</v>
      </c>
      <c r="E299" s="20">
        <f>F299+G299+H299+I299+J299+K299</f>
        <v>0</v>
      </c>
      <c r="F299" s="22">
        <v>0</v>
      </c>
      <c r="G299" s="22">
        <v>0</v>
      </c>
      <c r="H299" s="22">
        <v>0</v>
      </c>
      <c r="I299" s="22">
        <v>0</v>
      </c>
      <c r="J299" s="22">
        <v>0</v>
      </c>
      <c r="K299" s="22">
        <v>0</v>
      </c>
    </row>
    <row r="300" spans="1:11" ht="78.599999999999994" customHeight="1">
      <c r="A300" s="86" t="s">
        <v>53</v>
      </c>
      <c r="B300" s="86" t="s">
        <v>152</v>
      </c>
      <c r="C300" s="69" t="s">
        <v>204</v>
      </c>
      <c r="D300" s="19" t="s">
        <v>5</v>
      </c>
      <c r="E300" s="20">
        <f>F300+G300+H300+I300+J300+K300</f>
        <v>16128.042070000001</v>
      </c>
      <c r="F300" s="20">
        <f t="shared" ref="F300:K300" si="94">F301+F302+F303+F312+F323</f>
        <v>11255.16965</v>
      </c>
      <c r="G300" s="20">
        <f t="shared" si="94"/>
        <v>449.99</v>
      </c>
      <c r="H300" s="20">
        <f t="shared" si="94"/>
        <v>1105.3813700000001</v>
      </c>
      <c r="I300" s="20">
        <f t="shared" si="94"/>
        <v>0</v>
      </c>
      <c r="J300" s="20">
        <f t="shared" si="94"/>
        <v>3317.5010500000003</v>
      </c>
      <c r="K300" s="20">
        <f t="shared" si="94"/>
        <v>0</v>
      </c>
    </row>
    <row r="301" spans="1:11" ht="30.75">
      <c r="A301" s="87"/>
      <c r="B301" s="87"/>
      <c r="C301" s="69"/>
      <c r="D301" s="21" t="s">
        <v>46</v>
      </c>
      <c r="E301" s="20"/>
      <c r="F301" s="22"/>
      <c r="G301" s="22"/>
      <c r="H301" s="22"/>
      <c r="I301" s="22"/>
      <c r="J301" s="22"/>
      <c r="K301" s="22"/>
    </row>
    <row r="302" spans="1:11" ht="18.600000000000001" customHeight="1">
      <c r="A302" s="87"/>
      <c r="B302" s="87"/>
      <c r="C302" s="69"/>
      <c r="D302" s="21" t="s">
        <v>7</v>
      </c>
      <c r="E302" s="20">
        <f>F302+G302+H302+I302+J302+K302</f>
        <v>0</v>
      </c>
      <c r="F302" s="22">
        <v>0</v>
      </c>
      <c r="G302" s="22">
        <v>0</v>
      </c>
      <c r="H302" s="22">
        <v>0</v>
      </c>
      <c r="I302" s="22">
        <v>0</v>
      </c>
      <c r="J302" s="22">
        <v>0</v>
      </c>
      <c r="K302" s="22">
        <v>0</v>
      </c>
    </row>
    <row r="303" spans="1:11" ht="31.9" customHeight="1">
      <c r="A303" s="87"/>
      <c r="B303" s="87"/>
      <c r="C303" s="69"/>
      <c r="D303" s="21" t="s">
        <v>8</v>
      </c>
      <c r="E303" s="20">
        <f>F303+G303+H303+I303+J303+K303</f>
        <v>14793.139770000002</v>
      </c>
      <c r="F303" s="22">
        <f t="shared" ref="F303:K303" si="95">SUM(F305:F311)</f>
        <v>10163.910970000001</v>
      </c>
      <c r="G303" s="22">
        <f t="shared" si="95"/>
        <v>427.4905</v>
      </c>
      <c r="H303" s="22">
        <f t="shared" si="95"/>
        <v>1050.1123</v>
      </c>
      <c r="I303" s="22">
        <f t="shared" si="95"/>
        <v>0</v>
      </c>
      <c r="J303" s="22">
        <f t="shared" si="95"/>
        <v>3151.6260000000002</v>
      </c>
      <c r="K303" s="22">
        <f t="shared" si="95"/>
        <v>0</v>
      </c>
    </row>
    <row r="304" spans="1:11" ht="18.75">
      <c r="A304" s="87"/>
      <c r="B304" s="87"/>
      <c r="C304" s="63" t="s">
        <v>47</v>
      </c>
      <c r="D304" s="63"/>
      <c r="E304" s="20"/>
      <c r="F304" s="22"/>
      <c r="G304" s="22"/>
      <c r="H304" s="22"/>
      <c r="I304" s="22"/>
      <c r="J304" s="22"/>
      <c r="K304" s="22"/>
    </row>
    <row r="305" spans="1:11" ht="94.9" customHeight="1">
      <c r="A305" s="87"/>
      <c r="B305" s="87"/>
      <c r="C305" s="68" t="s">
        <v>82</v>
      </c>
      <c r="D305" s="68"/>
      <c r="E305" s="20">
        <f t="shared" ref="E305:E312" si="96">F305+G305+H305+I305+J305+K305</f>
        <v>2834.4942000000001</v>
      </c>
      <c r="F305" s="22">
        <f>2834.4942</f>
        <v>2834.4942000000001</v>
      </c>
      <c r="G305" s="22">
        <v>0</v>
      </c>
      <c r="H305" s="22">
        <v>0</v>
      </c>
      <c r="I305" s="22">
        <v>0</v>
      </c>
      <c r="J305" s="22">
        <v>0</v>
      </c>
      <c r="K305" s="22">
        <v>0</v>
      </c>
    </row>
    <row r="306" spans="1:11" ht="93.6" customHeight="1">
      <c r="A306" s="87"/>
      <c r="B306" s="87"/>
      <c r="C306" s="68" t="s">
        <v>83</v>
      </c>
      <c r="D306" s="68"/>
      <c r="E306" s="20">
        <f t="shared" si="96"/>
        <v>3208.7979</v>
      </c>
      <c r="F306" s="22">
        <f>3208.7979</f>
        <v>3208.7979</v>
      </c>
      <c r="G306" s="22">
        <v>0</v>
      </c>
      <c r="H306" s="22">
        <v>0</v>
      </c>
      <c r="I306" s="22">
        <v>0</v>
      </c>
      <c r="J306" s="22">
        <v>0</v>
      </c>
      <c r="K306" s="22">
        <v>0</v>
      </c>
    </row>
    <row r="307" spans="1:11" ht="94.9" customHeight="1">
      <c r="A307" s="87"/>
      <c r="B307" s="87"/>
      <c r="C307" s="68" t="s">
        <v>84</v>
      </c>
      <c r="D307" s="68"/>
      <c r="E307" s="20">
        <f t="shared" si="96"/>
        <v>4120.6188700000002</v>
      </c>
      <c r="F307" s="22">
        <f>4120.61887</f>
        <v>4120.6188700000002</v>
      </c>
      <c r="G307" s="22">
        <v>0</v>
      </c>
      <c r="H307" s="22">
        <v>0</v>
      </c>
      <c r="I307" s="22">
        <v>0</v>
      </c>
      <c r="J307" s="22">
        <v>0</v>
      </c>
      <c r="K307" s="22">
        <v>0</v>
      </c>
    </row>
    <row r="308" spans="1:11" ht="93.6" customHeight="1">
      <c r="A308" s="87"/>
      <c r="B308" s="87"/>
      <c r="C308" s="68" t="s">
        <v>180</v>
      </c>
      <c r="D308" s="68"/>
      <c r="E308" s="20">
        <f t="shared" si="96"/>
        <v>427.4905</v>
      </c>
      <c r="F308" s="22">
        <v>0</v>
      </c>
      <c r="G308" s="22">
        <v>427.4905</v>
      </c>
      <c r="H308" s="22">
        <v>0</v>
      </c>
      <c r="I308" s="22">
        <v>0</v>
      </c>
      <c r="J308" s="22">
        <v>0</v>
      </c>
      <c r="K308" s="22">
        <v>0</v>
      </c>
    </row>
    <row r="309" spans="1:11" ht="94.9" customHeight="1">
      <c r="A309" s="88"/>
      <c r="B309" s="88"/>
      <c r="C309" s="68" t="s">
        <v>81</v>
      </c>
      <c r="D309" s="68"/>
      <c r="E309" s="20">
        <f t="shared" si="96"/>
        <v>1572.25</v>
      </c>
      <c r="F309" s="22">
        <v>0</v>
      </c>
      <c r="G309" s="22">
        <v>0</v>
      </c>
      <c r="H309" s="22">
        <v>0</v>
      </c>
      <c r="I309" s="22">
        <v>0</v>
      </c>
      <c r="J309" s="22">
        <v>1572.25</v>
      </c>
      <c r="K309" s="22">
        <v>0</v>
      </c>
    </row>
    <row r="310" spans="1:11" ht="79.900000000000006" customHeight="1">
      <c r="A310" s="92"/>
      <c r="B310" s="92"/>
      <c r="C310" s="68" t="s">
        <v>79</v>
      </c>
      <c r="D310" s="68"/>
      <c r="E310" s="20">
        <f t="shared" si="96"/>
        <v>1050.1123</v>
      </c>
      <c r="F310" s="22">
        <v>0</v>
      </c>
      <c r="G310" s="22">
        <v>0</v>
      </c>
      <c r="H310" s="22">
        <v>1050.1123</v>
      </c>
      <c r="I310" s="22">
        <v>0</v>
      </c>
      <c r="J310" s="22">
        <v>0</v>
      </c>
      <c r="K310" s="22">
        <v>0</v>
      </c>
    </row>
    <row r="311" spans="1:11" ht="79.900000000000006" customHeight="1">
      <c r="A311" s="93"/>
      <c r="B311" s="93"/>
      <c r="C311" s="68" t="s">
        <v>80</v>
      </c>
      <c r="D311" s="68"/>
      <c r="E311" s="20">
        <f t="shared" si="96"/>
        <v>1579.376</v>
      </c>
      <c r="F311" s="22">
        <v>0</v>
      </c>
      <c r="G311" s="22">
        <v>0</v>
      </c>
      <c r="H311" s="22">
        <v>0</v>
      </c>
      <c r="I311" s="22">
        <v>0</v>
      </c>
      <c r="J311" s="22">
        <v>1579.376</v>
      </c>
      <c r="K311" s="22">
        <v>0</v>
      </c>
    </row>
    <row r="312" spans="1:11" s="46" customFormat="1" ht="46.5">
      <c r="A312" s="93"/>
      <c r="B312" s="93"/>
      <c r="C312" s="44"/>
      <c r="D312" s="45" t="s">
        <v>9</v>
      </c>
      <c r="E312" s="28">
        <f t="shared" si="96"/>
        <v>1334.9022999999997</v>
      </c>
      <c r="F312" s="29">
        <f t="shared" ref="F312:K312" si="97">SUM(F313:F322)</f>
        <v>1091.2586799999999</v>
      </c>
      <c r="G312" s="29">
        <f t="shared" si="97"/>
        <v>22.499500000000001</v>
      </c>
      <c r="H312" s="29">
        <f t="shared" si="97"/>
        <v>55.269069999999999</v>
      </c>
      <c r="I312" s="29">
        <f t="shared" si="97"/>
        <v>0</v>
      </c>
      <c r="J312" s="29">
        <f t="shared" si="97"/>
        <v>165.87504999999999</v>
      </c>
      <c r="K312" s="29">
        <f t="shared" si="97"/>
        <v>0</v>
      </c>
    </row>
    <row r="313" spans="1:11" ht="18.75">
      <c r="A313" s="93"/>
      <c r="B313" s="93"/>
      <c r="C313" s="63" t="s">
        <v>47</v>
      </c>
      <c r="D313" s="63"/>
      <c r="E313" s="20"/>
      <c r="F313" s="22"/>
      <c r="G313" s="22"/>
      <c r="H313" s="22"/>
      <c r="I313" s="22"/>
      <c r="J313" s="22"/>
      <c r="K313" s="22"/>
    </row>
    <row r="314" spans="1:11" ht="97.9" customHeight="1">
      <c r="A314" s="93"/>
      <c r="B314" s="93"/>
      <c r="C314" s="68" t="s">
        <v>82</v>
      </c>
      <c r="D314" s="68"/>
      <c r="E314" s="20">
        <f t="shared" ref="E314:E323" si="98">F314+G314+H314+I314+J314+K314</f>
        <v>279.42289999999997</v>
      </c>
      <c r="F314" s="22">
        <f>149.1839+70+60.239</f>
        <v>279.42289999999997</v>
      </c>
      <c r="G314" s="22">
        <v>0</v>
      </c>
      <c r="H314" s="22">
        <v>0</v>
      </c>
      <c r="I314" s="22">
        <v>0</v>
      </c>
      <c r="J314" s="22">
        <v>0</v>
      </c>
      <c r="K314" s="22">
        <v>0</v>
      </c>
    </row>
    <row r="315" spans="1:11" ht="81.599999999999994" customHeight="1">
      <c r="A315" s="93"/>
      <c r="B315" s="93"/>
      <c r="C315" s="68" t="s">
        <v>83</v>
      </c>
      <c r="D315" s="68"/>
      <c r="E315" s="20">
        <f t="shared" si="98"/>
        <v>286.66109999999998</v>
      </c>
      <c r="F315" s="22">
        <f>168.8841+70+47.777</f>
        <v>286.66109999999998</v>
      </c>
      <c r="G315" s="22">
        <v>0</v>
      </c>
      <c r="H315" s="22">
        <v>0</v>
      </c>
      <c r="I315" s="22">
        <v>0</v>
      </c>
      <c r="J315" s="22">
        <v>0</v>
      </c>
      <c r="K315" s="22">
        <v>0</v>
      </c>
    </row>
    <row r="316" spans="1:11" ht="97.15" customHeight="1">
      <c r="A316" s="93"/>
      <c r="B316" s="93"/>
      <c r="C316" s="68" t="s">
        <v>84</v>
      </c>
      <c r="D316" s="68"/>
      <c r="E316" s="20">
        <f t="shared" si="98"/>
        <v>286.87468000000001</v>
      </c>
      <c r="F316" s="22">
        <f>216.87468+70</f>
        <v>286.87468000000001</v>
      </c>
      <c r="G316" s="22">
        <v>0</v>
      </c>
      <c r="H316" s="22">
        <v>0</v>
      </c>
      <c r="I316" s="22">
        <v>0</v>
      </c>
      <c r="J316" s="22">
        <v>0</v>
      </c>
      <c r="K316" s="22">
        <v>0</v>
      </c>
    </row>
    <row r="317" spans="1:11" ht="95.45" customHeight="1">
      <c r="A317" s="93"/>
      <c r="B317" s="93"/>
      <c r="C317" s="68" t="s">
        <v>180</v>
      </c>
      <c r="D317" s="68"/>
      <c r="E317" s="20">
        <f t="shared" si="98"/>
        <v>22.499500000000001</v>
      </c>
      <c r="F317" s="22">
        <v>0</v>
      </c>
      <c r="G317" s="22">
        <v>22.499500000000001</v>
      </c>
      <c r="H317" s="22">
        <v>0</v>
      </c>
      <c r="I317" s="22">
        <v>0</v>
      </c>
      <c r="J317" s="22">
        <v>0</v>
      </c>
      <c r="K317" s="22">
        <v>0</v>
      </c>
    </row>
    <row r="318" spans="1:11" ht="81" customHeight="1">
      <c r="A318" s="93"/>
      <c r="B318" s="93"/>
      <c r="C318" s="68" t="s">
        <v>208</v>
      </c>
      <c r="D318" s="68"/>
      <c r="E318" s="20">
        <f>F318+G318+H318+I318+J318+K318</f>
        <v>70</v>
      </c>
      <c r="F318" s="22">
        <v>70</v>
      </c>
      <c r="G318" s="22">
        <v>0</v>
      </c>
      <c r="H318" s="22">
        <v>0</v>
      </c>
      <c r="I318" s="22">
        <v>0</v>
      </c>
      <c r="J318" s="22">
        <v>0</v>
      </c>
      <c r="K318" s="22">
        <v>0</v>
      </c>
    </row>
    <row r="319" spans="1:11" ht="81" customHeight="1">
      <c r="A319" s="93"/>
      <c r="B319" s="93"/>
      <c r="C319" s="68" t="s">
        <v>207</v>
      </c>
      <c r="D319" s="68"/>
      <c r="E319" s="20">
        <f>F319+G319+H319+I319+J319+K319</f>
        <v>70</v>
      </c>
      <c r="F319" s="22">
        <v>70</v>
      </c>
      <c r="G319" s="22">
        <v>0</v>
      </c>
      <c r="H319" s="22">
        <v>0</v>
      </c>
      <c r="I319" s="22">
        <v>0</v>
      </c>
      <c r="J319" s="22">
        <v>0</v>
      </c>
      <c r="K319" s="22">
        <v>0</v>
      </c>
    </row>
    <row r="320" spans="1:11" ht="81" customHeight="1">
      <c r="A320" s="94"/>
      <c r="B320" s="94"/>
      <c r="C320" s="68" t="s">
        <v>81</v>
      </c>
      <c r="D320" s="68"/>
      <c r="E320" s="20">
        <f t="shared" si="98"/>
        <v>82.75</v>
      </c>
      <c r="F320" s="22">
        <v>0</v>
      </c>
      <c r="G320" s="22">
        <v>0</v>
      </c>
      <c r="H320" s="22">
        <v>0</v>
      </c>
      <c r="I320" s="22">
        <v>0</v>
      </c>
      <c r="J320" s="22">
        <v>82.75</v>
      </c>
      <c r="K320" s="22">
        <v>0</v>
      </c>
    </row>
    <row r="321" spans="1:11" ht="96" customHeight="1">
      <c r="A321" s="92"/>
      <c r="B321" s="92"/>
      <c r="C321" s="68" t="s">
        <v>79</v>
      </c>
      <c r="D321" s="68"/>
      <c r="E321" s="20">
        <f t="shared" si="98"/>
        <v>153.56907000000001</v>
      </c>
      <c r="F321" s="22">
        <f>200-101.7</f>
        <v>98.3</v>
      </c>
      <c r="G321" s="22">
        <v>0</v>
      </c>
      <c r="H321" s="22">
        <v>55.269069999999999</v>
      </c>
      <c r="I321" s="22">
        <v>0</v>
      </c>
      <c r="J321" s="22">
        <v>0</v>
      </c>
      <c r="K321" s="22">
        <v>0</v>
      </c>
    </row>
    <row r="322" spans="1:11" ht="96.6" customHeight="1">
      <c r="A322" s="93"/>
      <c r="B322" s="93"/>
      <c r="C322" s="68" t="s">
        <v>80</v>
      </c>
      <c r="D322" s="68"/>
      <c r="E322" s="20">
        <f t="shared" si="98"/>
        <v>83.125050000000002</v>
      </c>
      <c r="F322" s="22">
        <v>0</v>
      </c>
      <c r="G322" s="22">
        <v>0</v>
      </c>
      <c r="H322" s="22">
        <v>0</v>
      </c>
      <c r="I322" s="22">
        <v>0</v>
      </c>
      <c r="J322" s="22">
        <v>83.125050000000002</v>
      </c>
      <c r="K322" s="22">
        <v>0</v>
      </c>
    </row>
    <row r="323" spans="1:11" ht="18.75">
      <c r="A323" s="94"/>
      <c r="B323" s="94"/>
      <c r="C323" s="38"/>
      <c r="D323" s="41" t="s">
        <v>10</v>
      </c>
      <c r="E323" s="39">
        <f t="shared" si="98"/>
        <v>0</v>
      </c>
      <c r="F323" s="40">
        <v>0</v>
      </c>
      <c r="G323" s="40">
        <v>0</v>
      </c>
      <c r="H323" s="40">
        <v>0</v>
      </c>
      <c r="I323" s="40">
        <v>0</v>
      </c>
      <c r="J323" s="40">
        <v>0</v>
      </c>
      <c r="K323" s="40">
        <v>0</v>
      </c>
    </row>
    <row r="324" spans="1:11" ht="46.9" customHeight="1">
      <c r="A324" s="86" t="s">
        <v>61</v>
      </c>
      <c r="B324" s="86" t="s">
        <v>152</v>
      </c>
      <c r="C324" s="73" t="s">
        <v>203</v>
      </c>
      <c r="D324" s="19" t="s">
        <v>5</v>
      </c>
      <c r="E324" s="20">
        <f>F324+G324+H324+I324+J324+K324</f>
        <v>8850.7734799999998</v>
      </c>
      <c r="F324" s="20">
        <f t="shared" ref="F324:K324" si="99">F325+F326+F327+F334+F342</f>
        <v>154.25</v>
      </c>
      <c r="G324" s="20">
        <f t="shared" si="99"/>
        <v>0</v>
      </c>
      <c r="H324" s="20">
        <f t="shared" si="99"/>
        <v>0</v>
      </c>
      <c r="I324" s="20">
        <f t="shared" si="99"/>
        <v>0</v>
      </c>
      <c r="J324" s="20">
        <f t="shared" si="99"/>
        <v>8696.5234799999998</v>
      </c>
      <c r="K324" s="20">
        <f t="shared" si="99"/>
        <v>0</v>
      </c>
    </row>
    <row r="325" spans="1:11" ht="36" customHeight="1">
      <c r="A325" s="87"/>
      <c r="B325" s="87"/>
      <c r="C325" s="73"/>
      <c r="D325" s="21" t="s">
        <v>46</v>
      </c>
      <c r="E325" s="20"/>
      <c r="F325" s="22"/>
      <c r="G325" s="22"/>
      <c r="H325" s="22"/>
      <c r="I325" s="22"/>
      <c r="J325" s="22"/>
      <c r="K325" s="22"/>
    </row>
    <row r="326" spans="1:11" ht="24" customHeight="1">
      <c r="A326" s="87"/>
      <c r="B326" s="87"/>
      <c r="C326" s="73"/>
      <c r="D326" s="21" t="s">
        <v>7</v>
      </c>
      <c r="E326" s="20">
        <f>F326+G326+H326+I326+J326+K326</f>
        <v>0</v>
      </c>
      <c r="F326" s="22">
        <v>0</v>
      </c>
      <c r="G326" s="22">
        <v>0</v>
      </c>
      <c r="H326" s="22">
        <v>0</v>
      </c>
      <c r="I326" s="22">
        <v>0</v>
      </c>
      <c r="J326" s="22">
        <v>0</v>
      </c>
      <c r="K326" s="22">
        <v>0</v>
      </c>
    </row>
    <row r="327" spans="1:11" ht="29.45" customHeight="1">
      <c r="A327" s="87"/>
      <c r="B327" s="87"/>
      <c r="C327" s="73"/>
      <c r="D327" s="21" t="s">
        <v>8</v>
      </c>
      <c r="E327" s="20">
        <f>F327+G327+H327+I327+J327+K327</f>
        <v>8261.6972999999998</v>
      </c>
      <c r="F327" s="22">
        <f t="shared" ref="F327:K327" si="100">SUM(F329:F333)</f>
        <v>0</v>
      </c>
      <c r="G327" s="22">
        <f t="shared" si="100"/>
        <v>0</v>
      </c>
      <c r="H327" s="22">
        <f t="shared" si="100"/>
        <v>0</v>
      </c>
      <c r="I327" s="22">
        <f t="shared" si="100"/>
        <v>0</v>
      </c>
      <c r="J327" s="22">
        <f t="shared" si="100"/>
        <v>8261.6972999999998</v>
      </c>
      <c r="K327" s="22">
        <f t="shared" si="100"/>
        <v>0</v>
      </c>
    </row>
    <row r="328" spans="1:11" ht="18.75">
      <c r="A328" s="87"/>
      <c r="B328" s="87"/>
      <c r="C328" s="63" t="s">
        <v>47</v>
      </c>
      <c r="D328" s="63"/>
      <c r="E328" s="20"/>
      <c r="F328" s="22"/>
      <c r="G328" s="22"/>
      <c r="H328" s="22"/>
      <c r="I328" s="22"/>
      <c r="J328" s="22"/>
      <c r="K328" s="22"/>
    </row>
    <row r="329" spans="1:11" ht="63.6" customHeight="1">
      <c r="A329" s="87"/>
      <c r="B329" s="87"/>
      <c r="C329" s="68" t="s">
        <v>88</v>
      </c>
      <c r="D329" s="68"/>
      <c r="E329" s="20">
        <f t="shared" ref="E329:E334" si="101">F329+G329+H329+I329+J329+K329</f>
        <v>1655.1659999999999</v>
      </c>
      <c r="F329" s="22">
        <v>0</v>
      </c>
      <c r="G329" s="22">
        <v>0</v>
      </c>
      <c r="H329" s="22">
        <v>0</v>
      </c>
      <c r="I329" s="22">
        <v>0</v>
      </c>
      <c r="J329" s="22">
        <v>1655.1659999999999</v>
      </c>
      <c r="K329" s="22">
        <v>0</v>
      </c>
    </row>
    <row r="330" spans="1:11" ht="63" customHeight="1">
      <c r="A330" s="87"/>
      <c r="B330" s="87"/>
      <c r="C330" s="68" t="s">
        <v>89</v>
      </c>
      <c r="D330" s="68"/>
      <c r="E330" s="20">
        <f t="shared" si="101"/>
        <v>1586.1865</v>
      </c>
      <c r="F330" s="22">
        <v>0</v>
      </c>
      <c r="G330" s="22">
        <v>0</v>
      </c>
      <c r="H330" s="22">
        <v>0</v>
      </c>
      <c r="I330" s="22">
        <v>0</v>
      </c>
      <c r="J330" s="22">
        <v>1586.1865</v>
      </c>
      <c r="K330" s="22">
        <v>0</v>
      </c>
    </row>
    <row r="331" spans="1:11" ht="67.900000000000006" customHeight="1">
      <c r="A331" s="87"/>
      <c r="B331" s="87"/>
      <c r="C331" s="68" t="s">
        <v>85</v>
      </c>
      <c r="D331" s="68"/>
      <c r="E331" s="20">
        <f t="shared" si="101"/>
        <v>1882.6293000000001</v>
      </c>
      <c r="F331" s="22">
        <v>0</v>
      </c>
      <c r="G331" s="22">
        <v>0</v>
      </c>
      <c r="H331" s="22">
        <v>0</v>
      </c>
      <c r="I331" s="22">
        <v>0</v>
      </c>
      <c r="J331" s="22">
        <v>1882.6293000000001</v>
      </c>
      <c r="K331" s="22">
        <v>0</v>
      </c>
    </row>
    <row r="332" spans="1:11" ht="63.6" customHeight="1">
      <c r="A332" s="87"/>
      <c r="B332" s="87"/>
      <c r="C332" s="68" t="s">
        <v>86</v>
      </c>
      <c r="D332" s="68"/>
      <c r="E332" s="20">
        <f t="shared" si="101"/>
        <v>1882.6293000000001</v>
      </c>
      <c r="F332" s="22">
        <v>0</v>
      </c>
      <c r="G332" s="22">
        <v>0</v>
      </c>
      <c r="H332" s="22">
        <v>0</v>
      </c>
      <c r="I332" s="22">
        <v>0</v>
      </c>
      <c r="J332" s="22">
        <v>1882.6293000000001</v>
      </c>
      <c r="K332" s="22">
        <v>0</v>
      </c>
    </row>
    <row r="333" spans="1:11" ht="63.6" customHeight="1">
      <c r="A333" s="87"/>
      <c r="B333" s="87"/>
      <c r="C333" s="68" t="s">
        <v>87</v>
      </c>
      <c r="D333" s="68"/>
      <c r="E333" s="20">
        <f t="shared" si="101"/>
        <v>1255.0862</v>
      </c>
      <c r="F333" s="22">
        <v>0</v>
      </c>
      <c r="G333" s="22">
        <v>0</v>
      </c>
      <c r="H333" s="22">
        <v>0</v>
      </c>
      <c r="I333" s="22">
        <v>0</v>
      </c>
      <c r="J333" s="22">
        <v>1255.0862</v>
      </c>
      <c r="K333" s="22">
        <v>0</v>
      </c>
    </row>
    <row r="334" spans="1:11" ht="30.75">
      <c r="A334" s="87"/>
      <c r="B334" s="87"/>
      <c r="C334" s="12"/>
      <c r="D334" s="21" t="s">
        <v>9</v>
      </c>
      <c r="E334" s="20">
        <f t="shared" si="101"/>
        <v>589.07618000000002</v>
      </c>
      <c r="F334" s="22">
        <f t="shared" ref="F334:K334" si="102">SUM(F336:F341)</f>
        <v>154.25</v>
      </c>
      <c r="G334" s="22">
        <f t="shared" si="102"/>
        <v>0</v>
      </c>
      <c r="H334" s="22">
        <f t="shared" si="102"/>
        <v>0</v>
      </c>
      <c r="I334" s="22">
        <f t="shared" si="102"/>
        <v>0</v>
      </c>
      <c r="J334" s="22">
        <f t="shared" si="102"/>
        <v>434.82618000000002</v>
      </c>
      <c r="K334" s="22">
        <f t="shared" si="102"/>
        <v>0</v>
      </c>
    </row>
    <row r="335" spans="1:11" ht="18.75">
      <c r="A335" s="87"/>
      <c r="B335" s="87"/>
      <c r="C335" s="63" t="s">
        <v>47</v>
      </c>
      <c r="D335" s="63"/>
      <c r="E335" s="20"/>
      <c r="F335" s="22"/>
      <c r="G335" s="22"/>
      <c r="H335" s="22"/>
      <c r="I335" s="22"/>
      <c r="J335" s="22"/>
      <c r="K335" s="22"/>
    </row>
    <row r="336" spans="1:11" ht="78" customHeight="1">
      <c r="A336" s="88"/>
      <c r="B336" s="88"/>
      <c r="C336" s="68" t="s">
        <v>88</v>
      </c>
      <c r="D336" s="68"/>
      <c r="E336" s="20">
        <f t="shared" ref="E336:E342" si="103">F336+G336+H336+I336+J336+K336</f>
        <v>87.114000000000004</v>
      </c>
      <c r="F336" s="22">
        <v>0</v>
      </c>
      <c r="G336" s="22">
        <v>0</v>
      </c>
      <c r="H336" s="22">
        <v>0</v>
      </c>
      <c r="I336" s="22">
        <v>0</v>
      </c>
      <c r="J336" s="22">
        <v>87.114000000000004</v>
      </c>
      <c r="K336" s="22">
        <v>0</v>
      </c>
    </row>
    <row r="337" spans="1:11" ht="67.150000000000006" customHeight="1">
      <c r="A337" s="92"/>
      <c r="B337" s="93"/>
      <c r="C337" s="68" t="s">
        <v>89</v>
      </c>
      <c r="D337" s="68"/>
      <c r="E337" s="20">
        <f t="shared" si="103"/>
        <v>83.483500000000006</v>
      </c>
      <c r="F337" s="22">
        <v>0</v>
      </c>
      <c r="G337" s="22">
        <v>0</v>
      </c>
      <c r="H337" s="22">
        <v>0</v>
      </c>
      <c r="I337" s="22">
        <v>0</v>
      </c>
      <c r="J337" s="22">
        <v>83.483500000000006</v>
      </c>
      <c r="K337" s="22">
        <v>0</v>
      </c>
    </row>
    <row r="338" spans="1:11" ht="63" customHeight="1">
      <c r="A338" s="93"/>
      <c r="B338" s="93"/>
      <c r="C338" s="68" t="s">
        <v>85</v>
      </c>
      <c r="D338" s="68"/>
      <c r="E338" s="20">
        <f t="shared" si="103"/>
        <v>178.68574999999998</v>
      </c>
      <c r="F338" s="22">
        <f>180-100.4</f>
        <v>79.599999999999994</v>
      </c>
      <c r="G338" s="22">
        <v>0</v>
      </c>
      <c r="H338" s="22">
        <v>0</v>
      </c>
      <c r="I338" s="22">
        <v>0</v>
      </c>
      <c r="J338" s="22">
        <v>99.085750000000004</v>
      </c>
      <c r="K338" s="22">
        <v>0</v>
      </c>
    </row>
    <row r="339" spans="1:11" ht="66" customHeight="1">
      <c r="A339" s="93"/>
      <c r="B339" s="93"/>
      <c r="C339" s="68" t="s">
        <v>86</v>
      </c>
      <c r="D339" s="68"/>
      <c r="E339" s="20">
        <f t="shared" si="103"/>
        <v>173.73575999999997</v>
      </c>
      <c r="F339" s="22">
        <f>180-100.4-4.95</f>
        <v>74.649999999999991</v>
      </c>
      <c r="G339" s="22">
        <v>0</v>
      </c>
      <c r="H339" s="22">
        <v>0</v>
      </c>
      <c r="I339" s="22">
        <v>0</v>
      </c>
      <c r="J339" s="22">
        <v>99.085759999999993</v>
      </c>
      <c r="K339" s="22">
        <v>0</v>
      </c>
    </row>
    <row r="340" spans="1:11" ht="69" customHeight="1">
      <c r="A340" s="93"/>
      <c r="B340" s="93"/>
      <c r="C340" s="68" t="s">
        <v>87</v>
      </c>
      <c r="D340" s="68"/>
      <c r="E340" s="20">
        <f>F340+G340+H340+I340+J340+K340</f>
        <v>66.057169999999999</v>
      </c>
      <c r="F340" s="22">
        <v>0</v>
      </c>
      <c r="G340" s="22">
        <v>0</v>
      </c>
      <c r="H340" s="22">
        <v>0</v>
      </c>
      <c r="I340" s="22">
        <v>0</v>
      </c>
      <c r="J340" s="22">
        <v>66.057169999999999</v>
      </c>
      <c r="K340" s="22">
        <v>0</v>
      </c>
    </row>
    <row r="341" spans="1:11" ht="64.150000000000006" customHeight="1">
      <c r="A341" s="93"/>
      <c r="B341" s="93"/>
      <c r="C341" s="68" t="s">
        <v>100</v>
      </c>
      <c r="D341" s="68"/>
      <c r="E341" s="20">
        <f t="shared" si="103"/>
        <v>0</v>
      </c>
      <c r="F341" s="22">
        <v>0</v>
      </c>
      <c r="G341" s="22">
        <v>0</v>
      </c>
      <c r="H341" s="22">
        <v>0</v>
      </c>
      <c r="I341" s="22">
        <v>0</v>
      </c>
      <c r="J341" s="22">
        <v>0</v>
      </c>
      <c r="K341" s="22">
        <v>0</v>
      </c>
    </row>
    <row r="342" spans="1:11" ht="18.75">
      <c r="A342" s="94"/>
      <c r="B342" s="94"/>
      <c r="C342" s="38"/>
      <c r="D342" s="41" t="s">
        <v>10</v>
      </c>
      <c r="E342" s="39">
        <f t="shared" si="103"/>
        <v>0</v>
      </c>
      <c r="F342" s="40">
        <v>0</v>
      </c>
      <c r="G342" s="40">
        <v>0</v>
      </c>
      <c r="H342" s="40">
        <v>0</v>
      </c>
      <c r="I342" s="40">
        <v>0</v>
      </c>
      <c r="J342" s="40">
        <v>0</v>
      </c>
      <c r="K342" s="40">
        <v>0</v>
      </c>
    </row>
    <row r="343" spans="1:11" s="8" customFormat="1" ht="56.45" customHeight="1">
      <c r="A343" s="83" t="s">
        <v>69</v>
      </c>
      <c r="B343" s="68" t="s">
        <v>152</v>
      </c>
      <c r="C343" s="82" t="s">
        <v>125</v>
      </c>
      <c r="D343" s="32" t="s">
        <v>5</v>
      </c>
      <c r="E343" s="20">
        <f>F343+G343+H343+I343+J343+K343</f>
        <v>1377.25</v>
      </c>
      <c r="F343" s="20">
        <f t="shared" ref="F343:K343" si="104">F347+F345+F346+F348</f>
        <v>122.25</v>
      </c>
      <c r="G343" s="20">
        <f t="shared" si="104"/>
        <v>251</v>
      </c>
      <c r="H343" s="20">
        <f t="shared" si="104"/>
        <v>251</v>
      </c>
      <c r="I343" s="20">
        <f t="shared" si="104"/>
        <v>251</v>
      </c>
      <c r="J343" s="20">
        <f t="shared" si="104"/>
        <v>251</v>
      </c>
      <c r="K343" s="20">
        <f t="shared" si="104"/>
        <v>251</v>
      </c>
    </row>
    <row r="344" spans="1:11" s="8" customFormat="1" ht="40.15" customHeight="1">
      <c r="A344" s="83"/>
      <c r="B344" s="68"/>
      <c r="C344" s="84"/>
      <c r="D344" s="33" t="s">
        <v>46</v>
      </c>
      <c r="E344" s="20"/>
      <c r="F344" s="20"/>
      <c r="G344" s="20"/>
      <c r="H344" s="20"/>
      <c r="I344" s="20"/>
      <c r="J344" s="20"/>
      <c r="K344" s="20"/>
    </row>
    <row r="345" spans="1:11" s="8" customFormat="1" ht="28.9" customHeight="1">
      <c r="A345" s="83"/>
      <c r="B345" s="68"/>
      <c r="C345" s="84"/>
      <c r="D345" s="33" t="s">
        <v>7</v>
      </c>
      <c r="E345" s="20">
        <f t="shared" ref="E345:E351" si="105">F345+G345+H345+I345+J345+K345</f>
        <v>0</v>
      </c>
      <c r="F345" s="20">
        <f>G345+H345+L345</f>
        <v>0</v>
      </c>
      <c r="G345" s="20">
        <f>H345+L345+M345</f>
        <v>0</v>
      </c>
      <c r="H345" s="20">
        <f>L345+M345+N345</f>
        <v>0</v>
      </c>
      <c r="I345" s="20">
        <f>M345+N345+O345</f>
        <v>0</v>
      </c>
      <c r="J345" s="20">
        <f>N345+O345+P345</f>
        <v>0</v>
      </c>
      <c r="K345" s="20">
        <f>O345+P345+Q345</f>
        <v>0</v>
      </c>
    </row>
    <row r="346" spans="1:11" s="8" customFormat="1" ht="39" customHeight="1">
      <c r="A346" s="83"/>
      <c r="B346" s="68"/>
      <c r="C346" s="84"/>
      <c r="D346" s="33" t="s">
        <v>8</v>
      </c>
      <c r="E346" s="20">
        <f t="shared" si="105"/>
        <v>1377.25</v>
      </c>
      <c r="F346" s="20">
        <f>134-11.75</f>
        <v>122.25</v>
      </c>
      <c r="G346" s="20">
        <v>251</v>
      </c>
      <c r="H346" s="20">
        <v>251</v>
      </c>
      <c r="I346" s="20">
        <v>251</v>
      </c>
      <c r="J346" s="20">
        <v>251</v>
      </c>
      <c r="K346" s="20">
        <v>251</v>
      </c>
    </row>
    <row r="347" spans="1:11" s="8" customFormat="1" ht="46.9" customHeight="1">
      <c r="A347" s="83"/>
      <c r="B347" s="68"/>
      <c r="C347" s="84"/>
      <c r="D347" s="33" t="s">
        <v>9</v>
      </c>
      <c r="E347" s="20">
        <f t="shared" si="105"/>
        <v>0</v>
      </c>
      <c r="F347" s="20">
        <f>G347+H347+L347</f>
        <v>0</v>
      </c>
      <c r="G347" s="20">
        <f>H347+L347+M347</f>
        <v>0</v>
      </c>
      <c r="H347" s="20">
        <f>L347+M347+N347</f>
        <v>0</v>
      </c>
      <c r="I347" s="20">
        <f t="shared" ref="I347:K348" si="106">M347+N347+O347</f>
        <v>0</v>
      </c>
      <c r="J347" s="20">
        <f t="shared" si="106"/>
        <v>0</v>
      </c>
      <c r="K347" s="20">
        <f t="shared" si="106"/>
        <v>0</v>
      </c>
    </row>
    <row r="348" spans="1:11" s="8" customFormat="1" ht="36" customHeight="1">
      <c r="A348" s="83"/>
      <c r="B348" s="68"/>
      <c r="C348" s="84"/>
      <c r="D348" s="33" t="s">
        <v>10</v>
      </c>
      <c r="E348" s="20">
        <f t="shared" si="105"/>
        <v>0</v>
      </c>
      <c r="F348" s="20">
        <f>G348+H348+L348</f>
        <v>0</v>
      </c>
      <c r="G348" s="20">
        <f>H348+L348+M348</f>
        <v>0</v>
      </c>
      <c r="H348" s="20">
        <f>L348+M348+N348</f>
        <v>0</v>
      </c>
      <c r="I348" s="20">
        <f t="shared" si="106"/>
        <v>0</v>
      </c>
      <c r="J348" s="20">
        <f t="shared" si="106"/>
        <v>0</v>
      </c>
      <c r="K348" s="20">
        <f t="shared" si="106"/>
        <v>0</v>
      </c>
    </row>
    <row r="349" spans="1:11" s="8" customFormat="1" ht="97.15" customHeight="1">
      <c r="A349" s="108" t="s">
        <v>126</v>
      </c>
      <c r="B349" s="108" t="s">
        <v>152</v>
      </c>
      <c r="C349" s="83" t="s">
        <v>139</v>
      </c>
      <c r="D349" s="32" t="s">
        <v>5</v>
      </c>
      <c r="E349" s="20">
        <f t="shared" si="105"/>
        <v>1300</v>
      </c>
      <c r="F349" s="20">
        <f t="shared" ref="F349:K349" si="107">F350+F351+F354+F357+F363</f>
        <v>1300</v>
      </c>
      <c r="G349" s="20">
        <f t="shared" si="107"/>
        <v>0</v>
      </c>
      <c r="H349" s="20">
        <f t="shared" si="107"/>
        <v>0</v>
      </c>
      <c r="I349" s="20">
        <f t="shared" si="107"/>
        <v>0</v>
      </c>
      <c r="J349" s="20">
        <f t="shared" si="107"/>
        <v>0</v>
      </c>
      <c r="K349" s="20">
        <f t="shared" si="107"/>
        <v>0</v>
      </c>
    </row>
    <row r="350" spans="1:11" s="8" customFormat="1" ht="66" customHeight="1">
      <c r="A350" s="109"/>
      <c r="B350" s="109"/>
      <c r="C350" s="83"/>
      <c r="D350" s="33" t="s">
        <v>46</v>
      </c>
      <c r="E350" s="20">
        <f t="shared" si="105"/>
        <v>0</v>
      </c>
      <c r="F350" s="20">
        <f>G350+H350+L350</f>
        <v>0</v>
      </c>
      <c r="G350" s="20">
        <f>H350+L350+M350</f>
        <v>0</v>
      </c>
      <c r="H350" s="20">
        <f>L350+M350+N350</f>
        <v>0</v>
      </c>
      <c r="I350" s="20">
        <f>M350+N350+O350</f>
        <v>0</v>
      </c>
      <c r="J350" s="20">
        <f>N350+O350+P350</f>
        <v>0</v>
      </c>
      <c r="K350" s="20">
        <f>O350+P350+Q350</f>
        <v>0</v>
      </c>
    </row>
    <row r="351" spans="1:11" s="8" customFormat="1" ht="68.45" customHeight="1">
      <c r="A351" s="110"/>
      <c r="B351" s="110"/>
      <c r="C351" s="83"/>
      <c r="D351" s="33" t="s">
        <v>7</v>
      </c>
      <c r="E351" s="20">
        <f t="shared" si="105"/>
        <v>1234.9958300000001</v>
      </c>
      <c r="F351" s="22">
        <f>F353</f>
        <v>1234.9958300000001</v>
      </c>
      <c r="G351" s="22">
        <v>0</v>
      </c>
      <c r="H351" s="22">
        <v>0</v>
      </c>
      <c r="I351" s="22">
        <v>0</v>
      </c>
      <c r="J351" s="22">
        <v>0</v>
      </c>
      <c r="K351" s="22">
        <v>0</v>
      </c>
    </row>
    <row r="352" spans="1:11" s="8" customFormat="1" ht="18.75">
      <c r="A352" s="106"/>
      <c r="B352" s="106"/>
      <c r="C352" s="77" t="s">
        <v>47</v>
      </c>
      <c r="D352" s="77"/>
      <c r="E352" s="20"/>
      <c r="F352" s="22"/>
      <c r="G352" s="22"/>
      <c r="H352" s="22"/>
      <c r="I352" s="22"/>
      <c r="J352" s="22"/>
      <c r="K352" s="22"/>
    </row>
    <row r="353" spans="1:11" s="9" customFormat="1" ht="70.150000000000006" customHeight="1">
      <c r="A353" s="106"/>
      <c r="B353" s="106"/>
      <c r="C353" s="78" t="s">
        <v>181</v>
      </c>
      <c r="D353" s="78"/>
      <c r="E353" s="28">
        <f>F353+G353+H353+I353+J353+K353</f>
        <v>1234.9958300000001</v>
      </c>
      <c r="F353" s="29">
        <f>1300-65-0.00417</f>
        <v>1234.9958300000001</v>
      </c>
      <c r="G353" s="29">
        <v>0</v>
      </c>
      <c r="H353" s="29">
        <v>0</v>
      </c>
      <c r="I353" s="29">
        <v>0</v>
      </c>
      <c r="J353" s="29">
        <v>0</v>
      </c>
      <c r="K353" s="29">
        <v>0</v>
      </c>
    </row>
    <row r="354" spans="1:11" s="8" customFormat="1" ht="23.45" customHeight="1">
      <c r="A354" s="106"/>
      <c r="B354" s="106"/>
      <c r="C354" s="34"/>
      <c r="D354" s="33" t="s">
        <v>8</v>
      </c>
      <c r="E354" s="20">
        <f>F354+G354+H354+I354+J354+K354</f>
        <v>65.004170000000002</v>
      </c>
      <c r="F354" s="22">
        <f>F356</f>
        <v>65.004170000000002</v>
      </c>
      <c r="G354" s="22">
        <f>G353</f>
        <v>0</v>
      </c>
      <c r="H354" s="22">
        <f>H353</f>
        <v>0</v>
      </c>
      <c r="I354" s="22">
        <f>I353</f>
        <v>0</v>
      </c>
      <c r="J354" s="22">
        <f>J353</f>
        <v>0</v>
      </c>
      <c r="K354" s="22">
        <f>K353</f>
        <v>0</v>
      </c>
    </row>
    <row r="355" spans="1:11" s="8" customFormat="1" ht="18.75">
      <c r="A355" s="106"/>
      <c r="B355" s="106"/>
      <c r="C355" s="77" t="s">
        <v>47</v>
      </c>
      <c r="D355" s="77"/>
      <c r="E355" s="20"/>
      <c r="F355" s="22"/>
      <c r="G355" s="22"/>
      <c r="H355" s="22"/>
      <c r="I355" s="22"/>
      <c r="J355" s="22"/>
      <c r="K355" s="22"/>
    </row>
    <row r="356" spans="1:11" s="9" customFormat="1" ht="66" customHeight="1">
      <c r="A356" s="106"/>
      <c r="B356" s="106"/>
      <c r="C356" s="78" t="s">
        <v>181</v>
      </c>
      <c r="D356" s="78"/>
      <c r="E356" s="28">
        <f t="shared" ref="E356:E364" si="108">F356+G356+H356+I356+J356+K356</f>
        <v>65.004170000000002</v>
      </c>
      <c r="F356" s="29">
        <f>65+0.00417</f>
        <v>65.004170000000002</v>
      </c>
      <c r="G356" s="29">
        <v>0</v>
      </c>
      <c r="H356" s="29">
        <v>0</v>
      </c>
      <c r="I356" s="29">
        <v>0</v>
      </c>
      <c r="J356" s="29">
        <v>0</v>
      </c>
      <c r="K356" s="29">
        <v>0</v>
      </c>
    </row>
    <row r="357" spans="1:11" s="8" customFormat="1" ht="30.75">
      <c r="A357" s="106"/>
      <c r="B357" s="106"/>
      <c r="C357" s="35"/>
      <c r="D357" s="33" t="s">
        <v>9</v>
      </c>
      <c r="E357" s="20">
        <f t="shared" si="108"/>
        <v>0</v>
      </c>
      <c r="F357" s="22">
        <f t="shared" ref="F357:K357" si="109">F359+F360+F362</f>
        <v>0</v>
      </c>
      <c r="G357" s="22">
        <f t="shared" si="109"/>
        <v>0</v>
      </c>
      <c r="H357" s="22">
        <f t="shared" si="109"/>
        <v>0</v>
      </c>
      <c r="I357" s="22">
        <f t="shared" si="109"/>
        <v>0</v>
      </c>
      <c r="J357" s="22">
        <f t="shared" si="109"/>
        <v>0</v>
      </c>
      <c r="K357" s="22">
        <f t="shared" si="109"/>
        <v>0</v>
      </c>
    </row>
    <row r="358" spans="1:11" s="8" customFormat="1" ht="18" customHeight="1" outlineLevel="1">
      <c r="A358" s="106"/>
      <c r="B358" s="106"/>
      <c r="C358" s="77" t="s">
        <v>47</v>
      </c>
      <c r="D358" s="77"/>
      <c r="E358" s="20">
        <f t="shared" si="108"/>
        <v>0</v>
      </c>
      <c r="F358" s="22"/>
      <c r="G358" s="22"/>
      <c r="H358" s="22"/>
      <c r="I358" s="22"/>
      <c r="J358" s="22"/>
      <c r="K358" s="22"/>
    </row>
    <row r="359" spans="1:11" s="9" customFormat="1" ht="49.9" customHeight="1" outlineLevel="1">
      <c r="A359" s="106"/>
      <c r="B359" s="106"/>
      <c r="C359" s="78" t="s">
        <v>78</v>
      </c>
      <c r="D359" s="78"/>
      <c r="E359" s="28">
        <f t="shared" si="108"/>
        <v>0</v>
      </c>
      <c r="F359" s="29">
        <v>0</v>
      </c>
      <c r="G359" s="29">
        <v>0</v>
      </c>
      <c r="H359" s="29">
        <v>0</v>
      </c>
      <c r="I359" s="29">
        <v>0</v>
      </c>
      <c r="J359" s="29">
        <v>0</v>
      </c>
      <c r="K359" s="29">
        <v>0</v>
      </c>
    </row>
    <row r="360" spans="1:11" s="9" customFormat="1" ht="63.6" customHeight="1" outlineLevel="1">
      <c r="A360" s="106"/>
      <c r="B360" s="106"/>
      <c r="C360" s="78" t="s">
        <v>101</v>
      </c>
      <c r="D360" s="78"/>
      <c r="E360" s="28">
        <f t="shared" si="108"/>
        <v>0</v>
      </c>
      <c r="F360" s="29">
        <v>0</v>
      </c>
      <c r="G360" s="29">
        <v>0</v>
      </c>
      <c r="H360" s="29">
        <v>0</v>
      </c>
      <c r="I360" s="29">
        <v>0</v>
      </c>
      <c r="J360" s="29">
        <v>0</v>
      </c>
      <c r="K360" s="29">
        <v>0</v>
      </c>
    </row>
    <row r="361" spans="1:11" s="9" customFormat="1" ht="66.599999999999994" customHeight="1" outlineLevel="1">
      <c r="A361" s="106"/>
      <c r="B361" s="106"/>
      <c r="C361" s="78" t="s">
        <v>111</v>
      </c>
      <c r="D361" s="78"/>
      <c r="E361" s="28">
        <f t="shared" si="108"/>
        <v>0</v>
      </c>
      <c r="F361" s="29">
        <v>0</v>
      </c>
      <c r="G361" s="29">
        <v>0</v>
      </c>
      <c r="H361" s="29">
        <v>0</v>
      </c>
      <c r="I361" s="29">
        <v>0</v>
      </c>
      <c r="J361" s="29">
        <v>0</v>
      </c>
      <c r="K361" s="29">
        <v>0</v>
      </c>
    </row>
    <row r="362" spans="1:11" s="9" customFormat="1" ht="66.599999999999994" customHeight="1" outlineLevel="1">
      <c r="A362" s="106"/>
      <c r="B362" s="106"/>
      <c r="C362" s="78" t="s">
        <v>119</v>
      </c>
      <c r="D362" s="78"/>
      <c r="E362" s="28">
        <f t="shared" si="108"/>
        <v>0</v>
      </c>
      <c r="F362" s="29">
        <v>0</v>
      </c>
      <c r="G362" s="29">
        <v>0</v>
      </c>
      <c r="H362" s="29">
        <v>0</v>
      </c>
      <c r="I362" s="29">
        <v>0</v>
      </c>
      <c r="J362" s="29">
        <v>0</v>
      </c>
      <c r="K362" s="29">
        <v>0</v>
      </c>
    </row>
    <row r="363" spans="1:11" s="8" customFormat="1" ht="21" customHeight="1">
      <c r="A363" s="107"/>
      <c r="B363" s="107"/>
      <c r="C363" s="35"/>
      <c r="D363" s="33" t="s">
        <v>10</v>
      </c>
      <c r="E363" s="20">
        <f t="shared" si="108"/>
        <v>0</v>
      </c>
      <c r="F363" s="22">
        <v>0</v>
      </c>
      <c r="G363" s="22">
        <v>0</v>
      </c>
      <c r="H363" s="22">
        <v>0</v>
      </c>
      <c r="I363" s="22">
        <v>0</v>
      </c>
      <c r="J363" s="22">
        <v>0</v>
      </c>
      <c r="K363" s="22">
        <v>0</v>
      </c>
    </row>
    <row r="364" spans="1:11" s="8" customFormat="1" ht="20.100000000000001" customHeight="1">
      <c r="A364" s="81" t="s">
        <v>40</v>
      </c>
      <c r="B364" s="80" t="s">
        <v>153</v>
      </c>
      <c r="C364" s="81" t="s">
        <v>187</v>
      </c>
      <c r="D364" s="32" t="s">
        <v>5</v>
      </c>
      <c r="E364" s="20">
        <f t="shared" si="108"/>
        <v>8891.1659999999974</v>
      </c>
      <c r="F364" s="20">
        <f t="shared" ref="F364:K364" si="110">F368+F366+F367+F369</f>
        <v>1479.6210000000001</v>
      </c>
      <c r="G364" s="20">
        <f t="shared" si="110"/>
        <v>1482.3089999999997</v>
      </c>
      <c r="H364" s="20">
        <f t="shared" si="110"/>
        <v>1482.3089999999997</v>
      </c>
      <c r="I364" s="20">
        <f t="shared" si="110"/>
        <v>1482.3089999999997</v>
      </c>
      <c r="J364" s="20">
        <f t="shared" si="110"/>
        <v>1482.3089999999997</v>
      </c>
      <c r="K364" s="20">
        <f t="shared" si="110"/>
        <v>1482.3089999999997</v>
      </c>
    </row>
    <row r="365" spans="1:11" s="8" customFormat="1" ht="30.75">
      <c r="A365" s="81"/>
      <c r="B365" s="80"/>
      <c r="C365" s="81"/>
      <c r="D365" s="33" t="s">
        <v>46</v>
      </c>
      <c r="E365" s="20"/>
      <c r="F365" s="22"/>
      <c r="G365" s="22"/>
      <c r="H365" s="22"/>
      <c r="I365" s="22"/>
      <c r="J365" s="22"/>
      <c r="K365" s="22"/>
    </row>
    <row r="366" spans="1:11" s="8" customFormat="1" ht="18" customHeight="1">
      <c r="A366" s="81"/>
      <c r="B366" s="80"/>
      <c r="C366" s="81"/>
      <c r="D366" s="33" t="s">
        <v>7</v>
      </c>
      <c r="E366" s="20">
        <f>F366+G366+H366+I366+J366+K366</f>
        <v>0</v>
      </c>
      <c r="F366" s="20">
        <f t="shared" ref="F366:H369" si="111">F372+F390</f>
        <v>0</v>
      </c>
      <c r="G366" s="20">
        <f t="shared" si="111"/>
        <v>0</v>
      </c>
      <c r="H366" s="20">
        <f t="shared" si="111"/>
        <v>0</v>
      </c>
      <c r="I366" s="20">
        <f t="shared" ref="I366:K369" si="112">I372+I390</f>
        <v>0</v>
      </c>
      <c r="J366" s="20">
        <f t="shared" si="112"/>
        <v>0</v>
      </c>
      <c r="K366" s="20">
        <f t="shared" si="112"/>
        <v>0</v>
      </c>
    </row>
    <row r="367" spans="1:11" s="8" customFormat="1" ht="18.75" customHeight="1">
      <c r="A367" s="81"/>
      <c r="B367" s="80"/>
      <c r="C367" s="81"/>
      <c r="D367" s="33" t="s">
        <v>8</v>
      </c>
      <c r="E367" s="20">
        <f>F367+G367+H367+I367+J367+K367</f>
        <v>0</v>
      </c>
      <c r="F367" s="20">
        <f t="shared" si="111"/>
        <v>0</v>
      </c>
      <c r="G367" s="20">
        <f t="shared" si="111"/>
        <v>0</v>
      </c>
      <c r="H367" s="20">
        <f t="shared" si="111"/>
        <v>0</v>
      </c>
      <c r="I367" s="20">
        <f t="shared" si="112"/>
        <v>0</v>
      </c>
      <c r="J367" s="20">
        <f t="shared" si="112"/>
        <v>0</v>
      </c>
      <c r="K367" s="20">
        <f t="shared" si="112"/>
        <v>0</v>
      </c>
    </row>
    <row r="368" spans="1:11" s="8" customFormat="1" ht="33.6" customHeight="1">
      <c r="A368" s="81"/>
      <c r="B368" s="80"/>
      <c r="C368" s="81"/>
      <c r="D368" s="33" t="s">
        <v>9</v>
      </c>
      <c r="E368" s="20">
        <f>F368+G368+H368+I368+J368+K368</f>
        <v>4368.1679999999988</v>
      </c>
      <c r="F368" s="20">
        <f>F374+F392</f>
        <v>725.78800000000001</v>
      </c>
      <c r="G368" s="20">
        <f t="shared" si="111"/>
        <v>728.47599999999989</v>
      </c>
      <c r="H368" s="20">
        <f t="shared" si="111"/>
        <v>728.47599999999989</v>
      </c>
      <c r="I368" s="20">
        <f t="shared" si="112"/>
        <v>728.47599999999989</v>
      </c>
      <c r="J368" s="20">
        <f t="shared" si="112"/>
        <v>728.47599999999989</v>
      </c>
      <c r="K368" s="20">
        <f t="shared" si="112"/>
        <v>728.47599999999989</v>
      </c>
    </row>
    <row r="369" spans="1:11" s="8" customFormat="1" ht="19.5" customHeight="1">
      <c r="A369" s="81"/>
      <c r="B369" s="80"/>
      <c r="C369" s="81"/>
      <c r="D369" s="33" t="s">
        <v>10</v>
      </c>
      <c r="E369" s="20">
        <f>F369+G369+H369+I369+J369+K369</f>
        <v>4522.9979999999996</v>
      </c>
      <c r="F369" s="20">
        <f t="shared" si="111"/>
        <v>753.83299999999997</v>
      </c>
      <c r="G369" s="20">
        <f t="shared" si="111"/>
        <v>753.83299999999997</v>
      </c>
      <c r="H369" s="20">
        <f t="shared" si="111"/>
        <v>753.83299999999997</v>
      </c>
      <c r="I369" s="20">
        <f t="shared" si="112"/>
        <v>753.83299999999997</v>
      </c>
      <c r="J369" s="20">
        <f t="shared" si="112"/>
        <v>753.83299999999997</v>
      </c>
      <c r="K369" s="20">
        <f t="shared" si="112"/>
        <v>753.83299999999997</v>
      </c>
    </row>
    <row r="370" spans="1:11" s="8" customFormat="1" ht="21.6" customHeight="1">
      <c r="A370" s="79" t="s">
        <v>11</v>
      </c>
      <c r="B370" s="80" t="s">
        <v>154</v>
      </c>
      <c r="C370" s="80" t="s">
        <v>41</v>
      </c>
      <c r="D370" s="32" t="s">
        <v>5</v>
      </c>
      <c r="E370" s="20">
        <f>F370+G370+H370+I370+J370+K370</f>
        <v>7714.4939999999988</v>
      </c>
      <c r="F370" s="20">
        <f t="shared" ref="F370:K370" si="113">F374+F372+F373+F375</f>
        <v>1285.7489999999998</v>
      </c>
      <c r="G370" s="20">
        <f t="shared" si="113"/>
        <v>1285.7489999999998</v>
      </c>
      <c r="H370" s="20">
        <f t="shared" si="113"/>
        <v>1285.7489999999998</v>
      </c>
      <c r="I370" s="20">
        <f t="shared" si="113"/>
        <v>1285.7489999999998</v>
      </c>
      <c r="J370" s="20">
        <f t="shared" si="113"/>
        <v>1285.7489999999998</v>
      </c>
      <c r="K370" s="20">
        <f t="shared" si="113"/>
        <v>1285.7489999999998</v>
      </c>
    </row>
    <row r="371" spans="1:11" s="8" customFormat="1" ht="30.75">
      <c r="A371" s="79"/>
      <c r="B371" s="80"/>
      <c r="C371" s="85"/>
      <c r="D371" s="33" t="s">
        <v>46</v>
      </c>
      <c r="E371" s="20"/>
      <c r="F371" s="20"/>
      <c r="G371" s="20"/>
      <c r="H371" s="20"/>
      <c r="I371" s="20"/>
      <c r="J371" s="20"/>
      <c r="K371" s="20"/>
    </row>
    <row r="372" spans="1:11" s="8" customFormat="1" ht="18.75">
      <c r="A372" s="79"/>
      <c r="B372" s="80"/>
      <c r="C372" s="85"/>
      <c r="D372" s="33" t="s">
        <v>7</v>
      </c>
      <c r="E372" s="20">
        <f>F372+G372+H372+I372+J372+K372</f>
        <v>0</v>
      </c>
      <c r="F372" s="20">
        <f>G372+H372+L372</f>
        <v>0</v>
      </c>
      <c r="G372" s="20">
        <f>H372+L372+M372</f>
        <v>0</v>
      </c>
      <c r="H372" s="20">
        <f>L372+M372+N372</f>
        <v>0</v>
      </c>
      <c r="I372" s="20">
        <f t="shared" ref="I372:K373" si="114">M372+N372+O372</f>
        <v>0</v>
      </c>
      <c r="J372" s="20">
        <f t="shared" si="114"/>
        <v>0</v>
      </c>
      <c r="K372" s="20">
        <f t="shared" si="114"/>
        <v>0</v>
      </c>
    </row>
    <row r="373" spans="1:11" s="8" customFormat="1" ht="18.75">
      <c r="A373" s="79"/>
      <c r="B373" s="80"/>
      <c r="C373" s="85"/>
      <c r="D373" s="33" t="s">
        <v>8</v>
      </c>
      <c r="E373" s="20">
        <f>F373+G373+H373+I373+J373+K373</f>
        <v>0</v>
      </c>
      <c r="F373" s="20">
        <f>G373+H373+L373</f>
        <v>0</v>
      </c>
      <c r="G373" s="20">
        <f>H373+L373+M373</f>
        <v>0</v>
      </c>
      <c r="H373" s="20">
        <f>L373+M373+N373</f>
        <v>0</v>
      </c>
      <c r="I373" s="20">
        <f t="shared" si="114"/>
        <v>0</v>
      </c>
      <c r="J373" s="20">
        <f t="shared" si="114"/>
        <v>0</v>
      </c>
      <c r="K373" s="20">
        <f t="shared" si="114"/>
        <v>0</v>
      </c>
    </row>
    <row r="374" spans="1:11" s="8" customFormat="1" ht="36" customHeight="1">
      <c r="A374" s="79"/>
      <c r="B374" s="80"/>
      <c r="C374" s="85"/>
      <c r="D374" s="33" t="s">
        <v>9</v>
      </c>
      <c r="E374" s="20">
        <f>F374+G374+H374+I374+J374+K374</f>
        <v>3191.4960000000001</v>
      </c>
      <c r="F374" s="22">
        <f t="shared" ref="F374:H375" si="115">F380</f>
        <v>531.91599999999994</v>
      </c>
      <c r="G374" s="22">
        <f t="shared" si="115"/>
        <v>531.91599999999994</v>
      </c>
      <c r="H374" s="22">
        <f t="shared" si="115"/>
        <v>531.91599999999994</v>
      </c>
      <c r="I374" s="22">
        <f t="shared" ref="I374:K375" si="116">I380</f>
        <v>531.91599999999994</v>
      </c>
      <c r="J374" s="22">
        <f t="shared" si="116"/>
        <v>531.91599999999994</v>
      </c>
      <c r="K374" s="22">
        <f t="shared" si="116"/>
        <v>531.91599999999994</v>
      </c>
    </row>
    <row r="375" spans="1:11" s="8" customFormat="1" ht="18.75">
      <c r="A375" s="79"/>
      <c r="B375" s="80"/>
      <c r="C375" s="85"/>
      <c r="D375" s="33" t="s">
        <v>10</v>
      </c>
      <c r="E375" s="20">
        <f>F375+G375+H375+I375+J375+K375</f>
        <v>4522.9979999999996</v>
      </c>
      <c r="F375" s="22">
        <f t="shared" si="115"/>
        <v>753.83299999999997</v>
      </c>
      <c r="G375" s="22">
        <f t="shared" si="115"/>
        <v>753.83299999999997</v>
      </c>
      <c r="H375" s="22">
        <f t="shared" si="115"/>
        <v>753.83299999999997</v>
      </c>
      <c r="I375" s="22">
        <f t="shared" si="116"/>
        <v>753.83299999999997</v>
      </c>
      <c r="J375" s="22">
        <f t="shared" si="116"/>
        <v>753.83299999999997</v>
      </c>
      <c r="K375" s="22">
        <f t="shared" si="116"/>
        <v>753.83299999999997</v>
      </c>
    </row>
    <row r="376" spans="1:11" s="8" customFormat="1" ht="20.100000000000001" customHeight="1">
      <c r="A376" s="83" t="s">
        <v>50</v>
      </c>
      <c r="B376" s="82" t="s">
        <v>154</v>
      </c>
      <c r="C376" s="82" t="s">
        <v>42</v>
      </c>
      <c r="D376" s="32" t="s">
        <v>5</v>
      </c>
      <c r="E376" s="20">
        <f>F376+G376+H376+I376+J376+K376</f>
        <v>7714.4939999999988</v>
      </c>
      <c r="F376" s="20">
        <f t="shared" ref="F376:K376" si="117">F380+F378+F379+F381</f>
        <v>1285.7489999999998</v>
      </c>
      <c r="G376" s="20">
        <f t="shared" si="117"/>
        <v>1285.7489999999998</v>
      </c>
      <c r="H376" s="20">
        <f t="shared" si="117"/>
        <v>1285.7489999999998</v>
      </c>
      <c r="I376" s="20">
        <f t="shared" si="117"/>
        <v>1285.7489999999998</v>
      </c>
      <c r="J376" s="20">
        <f t="shared" si="117"/>
        <v>1285.7489999999998</v>
      </c>
      <c r="K376" s="20">
        <f t="shared" si="117"/>
        <v>1285.7489999999998</v>
      </c>
    </row>
    <row r="377" spans="1:11" s="8" customFormat="1" ht="30.75">
      <c r="A377" s="83"/>
      <c r="B377" s="82"/>
      <c r="C377" s="84"/>
      <c r="D377" s="33" t="s">
        <v>46</v>
      </c>
      <c r="E377" s="20"/>
      <c r="F377" s="20"/>
      <c r="G377" s="20"/>
      <c r="H377" s="20"/>
      <c r="I377" s="20"/>
      <c r="J377" s="20"/>
      <c r="K377" s="20"/>
    </row>
    <row r="378" spans="1:11" s="8" customFormat="1" ht="18.75">
      <c r="A378" s="83"/>
      <c r="B378" s="82"/>
      <c r="C378" s="84"/>
      <c r="D378" s="33" t="s">
        <v>7</v>
      </c>
      <c r="E378" s="20">
        <f>F378+G378+H378+I378+J378+K378</f>
        <v>0</v>
      </c>
      <c r="F378" s="20">
        <f>G378+H378+L378</f>
        <v>0</v>
      </c>
      <c r="G378" s="20">
        <f>H378+L378+M378</f>
        <v>0</v>
      </c>
      <c r="H378" s="20">
        <f>L378+M378+N378</f>
        <v>0</v>
      </c>
      <c r="I378" s="20">
        <f t="shared" ref="I378:K379" si="118">M378+N378+O378</f>
        <v>0</v>
      </c>
      <c r="J378" s="20">
        <f t="shared" si="118"/>
        <v>0</v>
      </c>
      <c r="K378" s="20">
        <f t="shared" si="118"/>
        <v>0</v>
      </c>
    </row>
    <row r="379" spans="1:11" s="8" customFormat="1" ht="18.75">
      <c r="A379" s="83"/>
      <c r="B379" s="82"/>
      <c r="C379" s="84"/>
      <c r="D379" s="33" t="s">
        <v>8</v>
      </c>
      <c r="E379" s="20">
        <f>F379+G379+H379+I379+J379+K379</f>
        <v>0</v>
      </c>
      <c r="F379" s="20">
        <f>G379+H379+L379</f>
        <v>0</v>
      </c>
      <c r="G379" s="20">
        <f>H379+L379+M379</f>
        <v>0</v>
      </c>
      <c r="H379" s="20">
        <f>L379+M379+N379</f>
        <v>0</v>
      </c>
      <c r="I379" s="20">
        <f t="shared" si="118"/>
        <v>0</v>
      </c>
      <c r="J379" s="20">
        <f t="shared" si="118"/>
        <v>0</v>
      </c>
      <c r="K379" s="20">
        <f t="shared" si="118"/>
        <v>0</v>
      </c>
    </row>
    <row r="380" spans="1:11" s="8" customFormat="1" ht="30.75">
      <c r="A380" s="83"/>
      <c r="B380" s="82"/>
      <c r="C380" s="84"/>
      <c r="D380" s="33" t="s">
        <v>9</v>
      </c>
      <c r="E380" s="20">
        <f>F380+G380+H380+I380+J380+K380</f>
        <v>3191.4960000000001</v>
      </c>
      <c r="F380" s="22">
        <f>986.023-454.107</f>
        <v>531.91599999999994</v>
      </c>
      <c r="G380" s="22">
        <f t="shared" ref="G380:K381" si="119">F380</f>
        <v>531.91599999999994</v>
      </c>
      <c r="H380" s="22">
        <f t="shared" si="119"/>
        <v>531.91599999999994</v>
      </c>
      <c r="I380" s="22">
        <f t="shared" si="119"/>
        <v>531.91599999999994</v>
      </c>
      <c r="J380" s="22">
        <f t="shared" si="119"/>
        <v>531.91599999999994</v>
      </c>
      <c r="K380" s="22">
        <f t="shared" si="119"/>
        <v>531.91599999999994</v>
      </c>
    </row>
    <row r="381" spans="1:11" s="8" customFormat="1" ht="18.75">
      <c r="A381" s="83"/>
      <c r="B381" s="82"/>
      <c r="C381" s="84"/>
      <c r="D381" s="33" t="s">
        <v>10</v>
      </c>
      <c r="E381" s="20">
        <f>F381+G381+H381+I381+J381+K381</f>
        <v>4522.9979999999996</v>
      </c>
      <c r="F381" s="22">
        <v>753.83299999999997</v>
      </c>
      <c r="G381" s="22">
        <f t="shared" si="119"/>
        <v>753.83299999999997</v>
      </c>
      <c r="H381" s="22">
        <f t="shared" si="119"/>
        <v>753.83299999999997</v>
      </c>
      <c r="I381" s="22">
        <f t="shared" si="119"/>
        <v>753.83299999999997</v>
      </c>
      <c r="J381" s="22">
        <f t="shared" si="119"/>
        <v>753.83299999999997</v>
      </c>
      <c r="K381" s="22">
        <f t="shared" si="119"/>
        <v>753.83299999999997</v>
      </c>
    </row>
    <row r="382" spans="1:11" s="8" customFormat="1" ht="20.85" customHeight="1">
      <c r="A382" s="79" t="s">
        <v>18</v>
      </c>
      <c r="B382" s="80" t="s">
        <v>155</v>
      </c>
      <c r="C382" s="80" t="s">
        <v>43</v>
      </c>
      <c r="D382" s="32" t="s">
        <v>5</v>
      </c>
      <c r="E382" s="20">
        <f>F382+G382+H382+I382+J382+K382</f>
        <v>1176.6719999999998</v>
      </c>
      <c r="F382" s="20">
        <f t="shared" ref="F382:K382" si="120">F386+F384+F385+F387</f>
        <v>193.87200000000001</v>
      </c>
      <c r="G382" s="20">
        <f t="shared" si="120"/>
        <v>196.56</v>
      </c>
      <c r="H382" s="20">
        <f t="shared" si="120"/>
        <v>196.56</v>
      </c>
      <c r="I382" s="20">
        <f t="shared" si="120"/>
        <v>196.56</v>
      </c>
      <c r="J382" s="20">
        <f t="shared" si="120"/>
        <v>196.56</v>
      </c>
      <c r="K382" s="20">
        <f t="shared" si="120"/>
        <v>196.56</v>
      </c>
    </row>
    <row r="383" spans="1:11" s="8" customFormat="1" ht="30.75">
      <c r="A383" s="79"/>
      <c r="B383" s="80"/>
      <c r="C383" s="80"/>
      <c r="D383" s="33" t="s">
        <v>46</v>
      </c>
      <c r="E383" s="20"/>
      <c r="F383" s="20"/>
      <c r="G383" s="20"/>
      <c r="H383" s="20"/>
      <c r="I383" s="20"/>
      <c r="J383" s="20"/>
      <c r="K383" s="20"/>
    </row>
    <row r="384" spans="1:11" s="8" customFormat="1" ht="18.75">
      <c r="A384" s="79"/>
      <c r="B384" s="80"/>
      <c r="C384" s="80"/>
      <c r="D384" s="33" t="s">
        <v>7</v>
      </c>
      <c r="E384" s="20">
        <f>F384+G384+H384+I384+J384+K384</f>
        <v>0</v>
      </c>
      <c r="F384" s="20">
        <f>G384+H384+L384</f>
        <v>0</v>
      </c>
      <c r="G384" s="20">
        <f>H384+L384+M384</f>
        <v>0</v>
      </c>
      <c r="H384" s="20">
        <f>L384+M384+N384</f>
        <v>0</v>
      </c>
      <c r="I384" s="20">
        <f t="shared" ref="I384:K385" si="121">M384+N384+O384</f>
        <v>0</v>
      </c>
      <c r="J384" s="20">
        <f t="shared" si="121"/>
        <v>0</v>
      </c>
      <c r="K384" s="20">
        <f t="shared" si="121"/>
        <v>0</v>
      </c>
    </row>
    <row r="385" spans="1:11" s="8" customFormat="1" ht="18.75">
      <c r="A385" s="79"/>
      <c r="B385" s="80"/>
      <c r="C385" s="80"/>
      <c r="D385" s="33" t="s">
        <v>8</v>
      </c>
      <c r="E385" s="20">
        <f>F385+G385+H385+I385+J385+K385</f>
        <v>0</v>
      </c>
      <c r="F385" s="20">
        <f>G385+H385+L385</f>
        <v>0</v>
      </c>
      <c r="G385" s="20">
        <f>H385+L385+M385</f>
        <v>0</v>
      </c>
      <c r="H385" s="20">
        <f>L385+M385+N385</f>
        <v>0</v>
      </c>
      <c r="I385" s="20">
        <f t="shared" si="121"/>
        <v>0</v>
      </c>
      <c r="J385" s="20">
        <f t="shared" si="121"/>
        <v>0</v>
      </c>
      <c r="K385" s="20">
        <f t="shared" si="121"/>
        <v>0</v>
      </c>
    </row>
    <row r="386" spans="1:11" s="8" customFormat="1" ht="30.75">
      <c r="A386" s="79"/>
      <c r="B386" s="80"/>
      <c r="C386" s="80"/>
      <c r="D386" s="33" t="s">
        <v>9</v>
      </c>
      <c r="E386" s="20">
        <f>F386+G386+H386+I386+J386+K386</f>
        <v>1176.6719999999998</v>
      </c>
      <c r="F386" s="22">
        <f t="shared" ref="F386:K386" si="122">F392</f>
        <v>193.87200000000001</v>
      </c>
      <c r="G386" s="22">
        <f t="shared" si="122"/>
        <v>196.56</v>
      </c>
      <c r="H386" s="22">
        <f t="shared" si="122"/>
        <v>196.56</v>
      </c>
      <c r="I386" s="22">
        <f t="shared" si="122"/>
        <v>196.56</v>
      </c>
      <c r="J386" s="22">
        <f t="shared" si="122"/>
        <v>196.56</v>
      </c>
      <c r="K386" s="22">
        <f t="shared" si="122"/>
        <v>196.56</v>
      </c>
    </row>
    <row r="387" spans="1:11" s="8" customFormat="1" ht="18.75">
      <c r="A387" s="79"/>
      <c r="B387" s="80"/>
      <c r="C387" s="80"/>
      <c r="D387" s="33" t="s">
        <v>10</v>
      </c>
      <c r="E387" s="20">
        <f>F387+G387+H387+I387+J387+K387</f>
        <v>0</v>
      </c>
      <c r="F387" s="20">
        <v>0</v>
      </c>
      <c r="G387" s="20">
        <v>0</v>
      </c>
      <c r="H387" s="20">
        <v>0</v>
      </c>
      <c r="I387" s="20">
        <v>0</v>
      </c>
      <c r="J387" s="20">
        <v>0</v>
      </c>
      <c r="K387" s="20">
        <v>0</v>
      </c>
    </row>
    <row r="388" spans="1:11" s="8" customFormat="1" ht="20.100000000000001" customHeight="1">
      <c r="A388" s="82" t="s">
        <v>49</v>
      </c>
      <c r="B388" s="82" t="s">
        <v>155</v>
      </c>
      <c r="C388" s="82" t="s">
        <v>44</v>
      </c>
      <c r="D388" s="32" t="s">
        <v>5</v>
      </c>
      <c r="E388" s="20">
        <f>F388+G388+H388+I388+J388+K388</f>
        <v>1176.6719999999998</v>
      </c>
      <c r="F388" s="20">
        <f t="shared" ref="F388:K388" si="123">F392+F390+F391+F393</f>
        <v>193.87200000000001</v>
      </c>
      <c r="G388" s="20">
        <f t="shared" si="123"/>
        <v>196.56</v>
      </c>
      <c r="H388" s="20">
        <f t="shared" si="123"/>
        <v>196.56</v>
      </c>
      <c r="I388" s="20">
        <f t="shared" si="123"/>
        <v>196.56</v>
      </c>
      <c r="J388" s="20">
        <f t="shared" si="123"/>
        <v>196.56</v>
      </c>
      <c r="K388" s="20">
        <f t="shared" si="123"/>
        <v>196.56</v>
      </c>
    </row>
    <row r="389" spans="1:11" s="8" customFormat="1" ht="30.75">
      <c r="A389" s="82"/>
      <c r="B389" s="82"/>
      <c r="C389" s="82"/>
      <c r="D389" s="33" t="s">
        <v>46</v>
      </c>
      <c r="E389" s="20"/>
      <c r="F389" s="20"/>
      <c r="G389" s="20"/>
      <c r="H389" s="20"/>
      <c r="I389" s="20"/>
      <c r="J389" s="20"/>
      <c r="K389" s="20"/>
    </row>
    <row r="390" spans="1:11" s="8" customFormat="1" ht="18.75">
      <c r="A390" s="82"/>
      <c r="B390" s="82"/>
      <c r="C390" s="82"/>
      <c r="D390" s="33" t="s">
        <v>7</v>
      </c>
      <c r="E390" s="20">
        <f>F390+G390+H390+I390+J390+K390</f>
        <v>0</v>
      </c>
      <c r="F390" s="20">
        <f>G390+H390+L390</f>
        <v>0</v>
      </c>
      <c r="G390" s="20">
        <f>H390+L390+M390</f>
        <v>0</v>
      </c>
      <c r="H390" s="20">
        <f>L390+M390+N390</f>
        <v>0</v>
      </c>
      <c r="I390" s="20">
        <f t="shared" ref="I390:K391" si="124">M390+N390+O390</f>
        <v>0</v>
      </c>
      <c r="J390" s="20">
        <f t="shared" si="124"/>
        <v>0</v>
      </c>
      <c r="K390" s="20">
        <f t="shared" si="124"/>
        <v>0</v>
      </c>
    </row>
    <row r="391" spans="1:11" s="8" customFormat="1" ht="18.75">
      <c r="A391" s="82"/>
      <c r="B391" s="82"/>
      <c r="C391" s="82"/>
      <c r="D391" s="33" t="s">
        <v>8</v>
      </c>
      <c r="E391" s="20">
        <f>F391+G391+H391+I391+J391+K391</f>
        <v>0</v>
      </c>
      <c r="F391" s="20">
        <f>G391+H391+L391</f>
        <v>0</v>
      </c>
      <c r="G391" s="20">
        <f>H391+L391+M391</f>
        <v>0</v>
      </c>
      <c r="H391" s="20">
        <f>L391+M391+N391</f>
        <v>0</v>
      </c>
      <c r="I391" s="20">
        <f t="shared" si="124"/>
        <v>0</v>
      </c>
      <c r="J391" s="20">
        <f t="shared" si="124"/>
        <v>0</v>
      </c>
      <c r="K391" s="20">
        <f t="shared" si="124"/>
        <v>0</v>
      </c>
    </row>
    <row r="392" spans="1:11" s="8" customFormat="1" ht="30.75">
      <c r="A392" s="82"/>
      <c r="B392" s="82"/>
      <c r="C392" s="82"/>
      <c r="D392" s="33" t="s">
        <v>9</v>
      </c>
      <c r="E392" s="20">
        <f>F392+G392+H392+I392+J392+K392</f>
        <v>1176.6719999999998</v>
      </c>
      <c r="F392" s="22">
        <v>193.87200000000001</v>
      </c>
      <c r="G392" s="22">
        <v>196.56</v>
      </c>
      <c r="H392" s="22">
        <v>196.56</v>
      </c>
      <c r="I392" s="22">
        <v>196.56</v>
      </c>
      <c r="J392" s="22">
        <v>196.56</v>
      </c>
      <c r="K392" s="22">
        <v>196.56</v>
      </c>
    </row>
    <row r="393" spans="1:11" s="8" customFormat="1" ht="18.75">
      <c r="A393" s="82"/>
      <c r="B393" s="82"/>
      <c r="C393" s="82"/>
      <c r="D393" s="33" t="s">
        <v>10</v>
      </c>
      <c r="E393" s="20">
        <f>F393+G393+H393+I393+J393+K393</f>
        <v>0</v>
      </c>
      <c r="F393" s="20">
        <v>0</v>
      </c>
      <c r="G393" s="20">
        <v>0</v>
      </c>
      <c r="H393" s="20">
        <v>0</v>
      </c>
      <c r="I393" s="20">
        <v>0</v>
      </c>
      <c r="J393" s="20">
        <v>0</v>
      </c>
      <c r="K393" s="20">
        <v>0</v>
      </c>
    </row>
    <row r="394" spans="1:11" s="8" customFormat="1" ht="20.100000000000001" customHeight="1">
      <c r="A394" s="81" t="s">
        <v>94</v>
      </c>
      <c r="B394" s="80" t="s">
        <v>156</v>
      </c>
      <c r="C394" s="81" t="s">
        <v>188</v>
      </c>
      <c r="D394" s="32" t="s">
        <v>5</v>
      </c>
      <c r="E394" s="20">
        <f>F394+G394+H394+I394+J394+K394</f>
        <v>255</v>
      </c>
      <c r="F394" s="20">
        <f t="shared" ref="F394:K394" si="125">F398+F396+F397+F399</f>
        <v>30</v>
      </c>
      <c r="G394" s="20">
        <f t="shared" si="125"/>
        <v>45</v>
      </c>
      <c r="H394" s="20">
        <f t="shared" si="125"/>
        <v>45</v>
      </c>
      <c r="I394" s="20">
        <f t="shared" si="125"/>
        <v>45</v>
      </c>
      <c r="J394" s="20">
        <f t="shared" si="125"/>
        <v>45</v>
      </c>
      <c r="K394" s="20">
        <f t="shared" si="125"/>
        <v>45</v>
      </c>
    </row>
    <row r="395" spans="1:11" s="8" customFormat="1" ht="30.75">
      <c r="A395" s="81"/>
      <c r="B395" s="80"/>
      <c r="C395" s="81"/>
      <c r="D395" s="33" t="s">
        <v>46</v>
      </c>
      <c r="E395" s="20"/>
      <c r="F395" s="22"/>
      <c r="G395" s="22"/>
      <c r="H395" s="22"/>
      <c r="I395" s="22"/>
      <c r="J395" s="22"/>
      <c r="K395" s="22"/>
    </row>
    <row r="396" spans="1:11" s="8" customFormat="1" ht="18" customHeight="1">
      <c r="A396" s="81"/>
      <c r="B396" s="80"/>
      <c r="C396" s="81"/>
      <c r="D396" s="33" t="s">
        <v>7</v>
      </c>
      <c r="E396" s="20">
        <f>F396+G396+H396+I396+J396+K396</f>
        <v>0</v>
      </c>
      <c r="F396" s="20">
        <f t="shared" ref="F396:H397" si="126">F402</f>
        <v>0</v>
      </c>
      <c r="G396" s="20">
        <f t="shared" si="126"/>
        <v>0</v>
      </c>
      <c r="H396" s="20">
        <f t="shared" si="126"/>
        <v>0</v>
      </c>
      <c r="I396" s="20">
        <f t="shared" ref="I396:K397" si="127">I402</f>
        <v>0</v>
      </c>
      <c r="J396" s="20">
        <f t="shared" si="127"/>
        <v>0</v>
      </c>
      <c r="K396" s="20">
        <f t="shared" si="127"/>
        <v>0</v>
      </c>
    </row>
    <row r="397" spans="1:11" s="8" customFormat="1" ht="18.75" customHeight="1">
      <c r="A397" s="81"/>
      <c r="B397" s="80"/>
      <c r="C397" s="81"/>
      <c r="D397" s="33" t="s">
        <v>8</v>
      </c>
      <c r="E397" s="20">
        <f>F397+G397+H397+I397+J397+K397</f>
        <v>0</v>
      </c>
      <c r="F397" s="20">
        <f t="shared" si="126"/>
        <v>0</v>
      </c>
      <c r="G397" s="20">
        <f t="shared" si="126"/>
        <v>0</v>
      </c>
      <c r="H397" s="20">
        <f t="shared" si="126"/>
        <v>0</v>
      </c>
      <c r="I397" s="20">
        <f t="shared" si="127"/>
        <v>0</v>
      </c>
      <c r="J397" s="20">
        <f t="shared" si="127"/>
        <v>0</v>
      </c>
      <c r="K397" s="20">
        <f t="shared" si="127"/>
        <v>0</v>
      </c>
    </row>
    <row r="398" spans="1:11" s="8" customFormat="1" ht="33.6" customHeight="1">
      <c r="A398" s="81"/>
      <c r="B398" s="80"/>
      <c r="C398" s="81"/>
      <c r="D398" s="33" t="s">
        <v>9</v>
      </c>
      <c r="E398" s="20">
        <f>F398+G398+H398+I398+J398+K398</f>
        <v>255</v>
      </c>
      <c r="F398" s="20">
        <f t="shared" ref="F398:K398" si="128">F404+F416</f>
        <v>30</v>
      </c>
      <c r="G398" s="20">
        <f t="shared" si="128"/>
        <v>45</v>
      </c>
      <c r="H398" s="20">
        <f t="shared" si="128"/>
        <v>45</v>
      </c>
      <c r="I398" s="20">
        <f t="shared" si="128"/>
        <v>45</v>
      </c>
      <c r="J398" s="20">
        <f t="shared" si="128"/>
        <v>45</v>
      </c>
      <c r="K398" s="20">
        <f t="shared" si="128"/>
        <v>45</v>
      </c>
    </row>
    <row r="399" spans="1:11" s="8" customFormat="1" ht="19.5" customHeight="1">
      <c r="A399" s="81"/>
      <c r="B399" s="80"/>
      <c r="C399" s="81"/>
      <c r="D399" s="33" t="s">
        <v>10</v>
      </c>
      <c r="E399" s="20">
        <f>F399+G399+H399+I399+J399+K399</f>
        <v>0</v>
      </c>
      <c r="F399" s="20">
        <f t="shared" ref="F399:K399" si="129">F405</f>
        <v>0</v>
      </c>
      <c r="G399" s="20">
        <f t="shared" si="129"/>
        <v>0</v>
      </c>
      <c r="H399" s="20">
        <f t="shared" si="129"/>
        <v>0</v>
      </c>
      <c r="I399" s="20">
        <f t="shared" si="129"/>
        <v>0</v>
      </c>
      <c r="J399" s="20">
        <f t="shared" si="129"/>
        <v>0</v>
      </c>
      <c r="K399" s="20">
        <f t="shared" si="129"/>
        <v>0</v>
      </c>
    </row>
    <row r="400" spans="1:11" s="8" customFormat="1" ht="21.6" customHeight="1">
      <c r="A400" s="79" t="s">
        <v>11</v>
      </c>
      <c r="B400" s="80" t="s">
        <v>159</v>
      </c>
      <c r="C400" s="80" t="s">
        <v>107</v>
      </c>
      <c r="D400" s="32" t="s">
        <v>5</v>
      </c>
      <c r="E400" s="20">
        <f>F400+G400+H400+I400+J400+K400</f>
        <v>255</v>
      </c>
      <c r="F400" s="20">
        <f t="shared" ref="F400:K400" si="130">F404+F402+F403+F405</f>
        <v>30</v>
      </c>
      <c r="G400" s="20">
        <f t="shared" si="130"/>
        <v>45</v>
      </c>
      <c r="H400" s="20">
        <f t="shared" si="130"/>
        <v>45</v>
      </c>
      <c r="I400" s="20">
        <f t="shared" si="130"/>
        <v>45</v>
      </c>
      <c r="J400" s="20">
        <f t="shared" si="130"/>
        <v>45</v>
      </c>
      <c r="K400" s="20">
        <f t="shared" si="130"/>
        <v>45</v>
      </c>
    </row>
    <row r="401" spans="1:11" s="8" customFormat="1" ht="30.75">
      <c r="A401" s="79"/>
      <c r="B401" s="80"/>
      <c r="C401" s="85"/>
      <c r="D401" s="33" t="s">
        <v>46</v>
      </c>
      <c r="E401" s="20"/>
      <c r="F401" s="20"/>
      <c r="G401" s="20"/>
      <c r="H401" s="20"/>
      <c r="I401" s="20"/>
      <c r="J401" s="20"/>
      <c r="K401" s="20"/>
    </row>
    <row r="402" spans="1:11" s="8" customFormat="1" ht="18.75">
      <c r="A402" s="79"/>
      <c r="B402" s="80"/>
      <c r="C402" s="85"/>
      <c r="D402" s="33" t="s">
        <v>7</v>
      </c>
      <c r="E402" s="20">
        <f>F402+G402+H402+I402+J402+K402</f>
        <v>0</v>
      </c>
      <c r="F402" s="20">
        <f t="shared" ref="F402:H405" si="131">F408</f>
        <v>0</v>
      </c>
      <c r="G402" s="20">
        <f t="shared" si="131"/>
        <v>0</v>
      </c>
      <c r="H402" s="20">
        <f t="shared" si="131"/>
        <v>0</v>
      </c>
      <c r="I402" s="20">
        <f t="shared" ref="I402:K405" si="132">I408</f>
        <v>0</v>
      </c>
      <c r="J402" s="20">
        <f t="shared" si="132"/>
        <v>0</v>
      </c>
      <c r="K402" s="20">
        <f t="shared" si="132"/>
        <v>0</v>
      </c>
    </row>
    <row r="403" spans="1:11" s="8" customFormat="1" ht="18.75">
      <c r="A403" s="79"/>
      <c r="B403" s="80"/>
      <c r="C403" s="85"/>
      <c r="D403" s="33" t="s">
        <v>8</v>
      </c>
      <c r="E403" s="20">
        <f>F403+G403+H403+I403+J403+K403</f>
        <v>0</v>
      </c>
      <c r="F403" s="20">
        <f t="shared" si="131"/>
        <v>0</v>
      </c>
      <c r="G403" s="20">
        <f t="shared" si="131"/>
        <v>0</v>
      </c>
      <c r="H403" s="20">
        <f t="shared" si="131"/>
        <v>0</v>
      </c>
      <c r="I403" s="20">
        <f t="shared" si="132"/>
        <v>0</v>
      </c>
      <c r="J403" s="20">
        <f t="shared" si="132"/>
        <v>0</v>
      </c>
      <c r="K403" s="20">
        <f t="shared" si="132"/>
        <v>0</v>
      </c>
    </row>
    <row r="404" spans="1:11" s="8" customFormat="1" ht="30.75">
      <c r="A404" s="79"/>
      <c r="B404" s="80"/>
      <c r="C404" s="85"/>
      <c r="D404" s="33" t="s">
        <v>9</v>
      </c>
      <c r="E404" s="20">
        <f>F404+G404+H404+I404+J404+K404</f>
        <v>255</v>
      </c>
      <c r="F404" s="20">
        <f t="shared" si="131"/>
        <v>30</v>
      </c>
      <c r="G404" s="20">
        <f t="shared" si="131"/>
        <v>45</v>
      </c>
      <c r="H404" s="20">
        <f t="shared" si="131"/>
        <v>45</v>
      </c>
      <c r="I404" s="20">
        <f t="shared" si="132"/>
        <v>45</v>
      </c>
      <c r="J404" s="20">
        <f t="shared" si="132"/>
        <v>45</v>
      </c>
      <c r="K404" s="20">
        <f t="shared" si="132"/>
        <v>45</v>
      </c>
    </row>
    <row r="405" spans="1:11" s="8" customFormat="1" ht="18.75">
      <c r="A405" s="79"/>
      <c r="B405" s="80"/>
      <c r="C405" s="85"/>
      <c r="D405" s="33" t="s">
        <v>10</v>
      </c>
      <c r="E405" s="20">
        <f>F405+G405+H405+I405+J405+K405</f>
        <v>0</v>
      </c>
      <c r="F405" s="20">
        <f t="shared" si="131"/>
        <v>0</v>
      </c>
      <c r="G405" s="20">
        <f t="shared" si="131"/>
        <v>0</v>
      </c>
      <c r="H405" s="20">
        <f t="shared" si="131"/>
        <v>0</v>
      </c>
      <c r="I405" s="20">
        <f t="shared" si="132"/>
        <v>0</v>
      </c>
      <c r="J405" s="20">
        <f t="shared" si="132"/>
        <v>0</v>
      </c>
      <c r="K405" s="20">
        <f t="shared" si="132"/>
        <v>0</v>
      </c>
    </row>
    <row r="406" spans="1:11" s="8" customFormat="1" ht="20.100000000000001" customHeight="1">
      <c r="A406" s="83" t="s">
        <v>50</v>
      </c>
      <c r="B406" s="82" t="s">
        <v>159</v>
      </c>
      <c r="C406" s="82" t="s">
        <v>108</v>
      </c>
      <c r="D406" s="32" t="s">
        <v>5</v>
      </c>
      <c r="E406" s="20">
        <f>F406+G406+H406+I406+J406+K406</f>
        <v>255</v>
      </c>
      <c r="F406" s="20">
        <f t="shared" ref="F406:K406" si="133">F410+F408+F409+F411</f>
        <v>30</v>
      </c>
      <c r="G406" s="20">
        <f t="shared" si="133"/>
        <v>45</v>
      </c>
      <c r="H406" s="20">
        <f t="shared" si="133"/>
        <v>45</v>
      </c>
      <c r="I406" s="20">
        <f t="shared" si="133"/>
        <v>45</v>
      </c>
      <c r="J406" s="20">
        <f t="shared" si="133"/>
        <v>45</v>
      </c>
      <c r="K406" s="20">
        <f t="shared" si="133"/>
        <v>45</v>
      </c>
    </row>
    <row r="407" spans="1:11" s="8" customFormat="1" ht="30.75">
      <c r="A407" s="83"/>
      <c r="B407" s="82"/>
      <c r="C407" s="84"/>
      <c r="D407" s="33" t="s">
        <v>46</v>
      </c>
      <c r="E407" s="20"/>
      <c r="F407" s="20"/>
      <c r="G407" s="20"/>
      <c r="H407" s="20"/>
      <c r="I407" s="20"/>
      <c r="J407" s="20"/>
      <c r="K407" s="20"/>
    </row>
    <row r="408" spans="1:11" s="8" customFormat="1" ht="18.75">
      <c r="A408" s="83"/>
      <c r="B408" s="82"/>
      <c r="C408" s="84"/>
      <c r="D408" s="33" t="s">
        <v>7</v>
      </c>
      <c r="E408" s="20">
        <f>F408+G408+H408+I408+J408+K408</f>
        <v>0</v>
      </c>
      <c r="F408" s="20">
        <f>G408+H408+L408</f>
        <v>0</v>
      </c>
      <c r="G408" s="20">
        <f>H408+L408+M408</f>
        <v>0</v>
      </c>
      <c r="H408" s="20">
        <f>L408+M408+N408</f>
        <v>0</v>
      </c>
      <c r="I408" s="20">
        <f t="shared" ref="I408:K409" si="134">M408+N408+O408</f>
        <v>0</v>
      </c>
      <c r="J408" s="20">
        <f t="shared" si="134"/>
        <v>0</v>
      </c>
      <c r="K408" s="20">
        <f t="shared" si="134"/>
        <v>0</v>
      </c>
    </row>
    <row r="409" spans="1:11" s="8" customFormat="1" ht="18.75">
      <c r="A409" s="83"/>
      <c r="B409" s="82"/>
      <c r="C409" s="84"/>
      <c r="D409" s="33" t="s">
        <v>8</v>
      </c>
      <c r="E409" s="20">
        <f>F409+G409+H409+I409+J409+K409</f>
        <v>0</v>
      </c>
      <c r="F409" s="20">
        <f>G409+H409+L409</f>
        <v>0</v>
      </c>
      <c r="G409" s="20">
        <f>H409+L409+M409</f>
        <v>0</v>
      </c>
      <c r="H409" s="20">
        <f>L409+M409+N409</f>
        <v>0</v>
      </c>
      <c r="I409" s="20">
        <f t="shared" si="134"/>
        <v>0</v>
      </c>
      <c r="J409" s="20">
        <f t="shared" si="134"/>
        <v>0</v>
      </c>
      <c r="K409" s="20">
        <f t="shared" si="134"/>
        <v>0</v>
      </c>
    </row>
    <row r="410" spans="1:11" s="8" customFormat="1" ht="30.75">
      <c r="A410" s="83"/>
      <c r="B410" s="82"/>
      <c r="C410" s="84"/>
      <c r="D410" s="33" t="s">
        <v>9</v>
      </c>
      <c r="E410" s="20">
        <f>F410+G410+H410+I410+J410+K410</f>
        <v>255</v>
      </c>
      <c r="F410" s="22">
        <v>30</v>
      </c>
      <c r="G410" s="22">
        <v>45</v>
      </c>
      <c r="H410" s="22">
        <v>45</v>
      </c>
      <c r="I410" s="22">
        <v>45</v>
      </c>
      <c r="J410" s="22">
        <v>45</v>
      </c>
      <c r="K410" s="22">
        <v>45</v>
      </c>
    </row>
    <row r="411" spans="1:11" s="8" customFormat="1" ht="18.75">
      <c r="A411" s="83"/>
      <c r="B411" s="82"/>
      <c r="C411" s="84"/>
      <c r="D411" s="33" t="s">
        <v>10</v>
      </c>
      <c r="E411" s="20">
        <f>F411+G411+H411+I411+J411+K411</f>
        <v>0</v>
      </c>
      <c r="F411" s="22">
        <v>0</v>
      </c>
      <c r="G411" s="22">
        <v>0</v>
      </c>
      <c r="H411" s="22">
        <v>0</v>
      </c>
      <c r="I411" s="22">
        <v>0</v>
      </c>
      <c r="J411" s="22">
        <v>0</v>
      </c>
      <c r="K411" s="22">
        <v>0</v>
      </c>
    </row>
    <row r="412" spans="1:11" s="8" customFormat="1" ht="21.6" customHeight="1">
      <c r="A412" s="79" t="s">
        <v>18</v>
      </c>
      <c r="B412" s="80" t="s">
        <v>158</v>
      </c>
      <c r="C412" s="80" t="s">
        <v>109</v>
      </c>
      <c r="D412" s="32" t="s">
        <v>5</v>
      </c>
      <c r="E412" s="20">
        <f>F412+G412+H412+I412+J412+K412</f>
        <v>0</v>
      </c>
      <c r="F412" s="20">
        <f t="shared" ref="F412:K412" si="135">F416+F414+F415+F417</f>
        <v>0</v>
      </c>
      <c r="G412" s="20">
        <f t="shared" si="135"/>
        <v>0</v>
      </c>
      <c r="H412" s="20">
        <f t="shared" si="135"/>
        <v>0</v>
      </c>
      <c r="I412" s="20">
        <f t="shared" si="135"/>
        <v>0</v>
      </c>
      <c r="J412" s="20">
        <f t="shared" si="135"/>
        <v>0</v>
      </c>
      <c r="K412" s="20">
        <f t="shared" si="135"/>
        <v>0</v>
      </c>
    </row>
    <row r="413" spans="1:11" s="8" customFormat="1" ht="30.75">
      <c r="A413" s="79"/>
      <c r="B413" s="80"/>
      <c r="C413" s="85"/>
      <c r="D413" s="33" t="s">
        <v>46</v>
      </c>
      <c r="E413" s="20"/>
      <c r="F413" s="20"/>
      <c r="G413" s="20"/>
      <c r="H413" s="20"/>
      <c r="I413" s="20"/>
      <c r="J413" s="20"/>
      <c r="K413" s="20"/>
    </row>
    <row r="414" spans="1:11" s="8" customFormat="1" ht="18.75">
      <c r="A414" s="79"/>
      <c r="B414" s="80"/>
      <c r="C414" s="85"/>
      <c r="D414" s="33" t="s">
        <v>7</v>
      </c>
      <c r="E414" s="20">
        <f>F414+G414+H414+I414+J414+K414</f>
        <v>0</v>
      </c>
      <c r="F414" s="20">
        <f t="shared" ref="F414:H417" si="136">F420</f>
        <v>0</v>
      </c>
      <c r="G414" s="20">
        <f t="shared" si="136"/>
        <v>0</v>
      </c>
      <c r="H414" s="20">
        <f t="shared" si="136"/>
        <v>0</v>
      </c>
      <c r="I414" s="20">
        <f t="shared" ref="I414:K417" si="137">I420</f>
        <v>0</v>
      </c>
      <c r="J414" s="20">
        <f t="shared" si="137"/>
        <v>0</v>
      </c>
      <c r="K414" s="20">
        <f t="shared" si="137"/>
        <v>0</v>
      </c>
    </row>
    <row r="415" spans="1:11" s="8" customFormat="1" ht="18.75">
      <c r="A415" s="79"/>
      <c r="B415" s="80"/>
      <c r="C415" s="85"/>
      <c r="D415" s="33" t="s">
        <v>8</v>
      </c>
      <c r="E415" s="20">
        <f>F415+G415+H415+I415+J415+K415</f>
        <v>0</v>
      </c>
      <c r="F415" s="20">
        <f t="shared" si="136"/>
        <v>0</v>
      </c>
      <c r="G415" s="20">
        <f t="shared" si="136"/>
        <v>0</v>
      </c>
      <c r="H415" s="20">
        <f t="shared" si="136"/>
        <v>0</v>
      </c>
      <c r="I415" s="20">
        <f t="shared" si="137"/>
        <v>0</v>
      </c>
      <c r="J415" s="20">
        <f t="shared" si="137"/>
        <v>0</v>
      </c>
      <c r="K415" s="20">
        <f t="shared" si="137"/>
        <v>0</v>
      </c>
    </row>
    <row r="416" spans="1:11" s="8" customFormat="1" ht="30.75">
      <c r="A416" s="79"/>
      <c r="B416" s="80"/>
      <c r="C416" s="85"/>
      <c r="D416" s="33" t="s">
        <v>9</v>
      </c>
      <c r="E416" s="20">
        <f>F416+G416+H416+I416+J416+K416</f>
        <v>0</v>
      </c>
      <c r="F416" s="20">
        <f t="shared" si="136"/>
        <v>0</v>
      </c>
      <c r="G416" s="20">
        <f t="shared" si="136"/>
        <v>0</v>
      </c>
      <c r="H416" s="20">
        <f t="shared" si="136"/>
        <v>0</v>
      </c>
      <c r="I416" s="20">
        <f t="shared" si="137"/>
        <v>0</v>
      </c>
      <c r="J416" s="20">
        <f t="shared" si="137"/>
        <v>0</v>
      </c>
      <c r="K416" s="20">
        <f t="shared" si="137"/>
        <v>0</v>
      </c>
    </row>
    <row r="417" spans="1:11" s="8" customFormat="1" ht="18.75">
      <c r="A417" s="79"/>
      <c r="B417" s="80"/>
      <c r="C417" s="85"/>
      <c r="D417" s="33" t="s">
        <v>10</v>
      </c>
      <c r="E417" s="20">
        <f>F417+G417+H417+I417+J417+K417</f>
        <v>0</v>
      </c>
      <c r="F417" s="20">
        <f t="shared" si="136"/>
        <v>0</v>
      </c>
      <c r="G417" s="20">
        <f t="shared" si="136"/>
        <v>0</v>
      </c>
      <c r="H417" s="20">
        <f t="shared" si="136"/>
        <v>0</v>
      </c>
      <c r="I417" s="20">
        <f t="shared" si="137"/>
        <v>0</v>
      </c>
      <c r="J417" s="20">
        <f t="shared" si="137"/>
        <v>0</v>
      </c>
      <c r="K417" s="20">
        <f t="shared" si="137"/>
        <v>0</v>
      </c>
    </row>
    <row r="418" spans="1:11" s="8" customFormat="1" ht="20.100000000000001" customHeight="1">
      <c r="A418" s="83" t="s">
        <v>49</v>
      </c>
      <c r="B418" s="82" t="s">
        <v>159</v>
      </c>
      <c r="C418" s="82" t="s">
        <v>110</v>
      </c>
      <c r="D418" s="32" t="s">
        <v>5</v>
      </c>
      <c r="E418" s="20">
        <f>F418+G418+H418+I418+J418+K418</f>
        <v>0</v>
      </c>
      <c r="F418" s="20">
        <f t="shared" ref="F418:K418" si="138">F422+F420+F421+F423</f>
        <v>0</v>
      </c>
      <c r="G418" s="20">
        <f t="shared" si="138"/>
        <v>0</v>
      </c>
      <c r="H418" s="20">
        <f t="shared" si="138"/>
        <v>0</v>
      </c>
      <c r="I418" s="20">
        <f t="shared" si="138"/>
        <v>0</v>
      </c>
      <c r="J418" s="20">
        <f t="shared" si="138"/>
        <v>0</v>
      </c>
      <c r="K418" s="20">
        <f t="shared" si="138"/>
        <v>0</v>
      </c>
    </row>
    <row r="419" spans="1:11" s="8" customFormat="1" ht="30.75">
      <c r="A419" s="83"/>
      <c r="B419" s="82"/>
      <c r="C419" s="84"/>
      <c r="D419" s="33" t="s">
        <v>46</v>
      </c>
      <c r="E419" s="20"/>
      <c r="F419" s="20"/>
      <c r="G419" s="20"/>
      <c r="H419" s="20"/>
      <c r="I419" s="20"/>
      <c r="J419" s="20"/>
      <c r="K419" s="20"/>
    </row>
    <row r="420" spans="1:11" s="8" customFormat="1" ht="18.75">
      <c r="A420" s="83"/>
      <c r="B420" s="82"/>
      <c r="C420" s="84"/>
      <c r="D420" s="33" t="s">
        <v>7</v>
      </c>
      <c r="E420" s="20">
        <f>F420+G420+H420+I420+J420+K420</f>
        <v>0</v>
      </c>
      <c r="F420" s="20">
        <f>G420+H420+L420</f>
        <v>0</v>
      </c>
      <c r="G420" s="20">
        <f>H420+L420+M420</f>
        <v>0</v>
      </c>
      <c r="H420" s="20">
        <f>L420+M420+N420</f>
        <v>0</v>
      </c>
      <c r="I420" s="20">
        <f t="shared" ref="I420:K421" si="139">M420+N420+O420</f>
        <v>0</v>
      </c>
      <c r="J420" s="20">
        <f t="shared" si="139"/>
        <v>0</v>
      </c>
      <c r="K420" s="20">
        <f t="shared" si="139"/>
        <v>0</v>
      </c>
    </row>
    <row r="421" spans="1:11" s="8" customFormat="1" ht="18.75">
      <c r="A421" s="83"/>
      <c r="B421" s="82"/>
      <c r="C421" s="84"/>
      <c r="D421" s="33" t="s">
        <v>8</v>
      </c>
      <c r="E421" s="20">
        <f>F421+G421+H421+I421+J421+K421</f>
        <v>0</v>
      </c>
      <c r="F421" s="20">
        <f>G421+H421+L421</f>
        <v>0</v>
      </c>
      <c r="G421" s="20">
        <f>H421+L421+M421</f>
        <v>0</v>
      </c>
      <c r="H421" s="20">
        <f>L421+M421+N421</f>
        <v>0</v>
      </c>
      <c r="I421" s="20">
        <f t="shared" si="139"/>
        <v>0</v>
      </c>
      <c r="J421" s="20">
        <f t="shared" si="139"/>
        <v>0</v>
      </c>
      <c r="K421" s="20">
        <f t="shared" si="139"/>
        <v>0</v>
      </c>
    </row>
    <row r="422" spans="1:11" s="8" customFormat="1" ht="30.75">
      <c r="A422" s="83"/>
      <c r="B422" s="82"/>
      <c r="C422" s="84"/>
      <c r="D422" s="33" t="s">
        <v>9</v>
      </c>
      <c r="E422" s="20">
        <f>F422+G422+H422+I422+J422+K422</f>
        <v>0</v>
      </c>
      <c r="F422" s="22">
        <v>0</v>
      </c>
      <c r="G422" s="22">
        <v>0</v>
      </c>
      <c r="H422" s="22">
        <v>0</v>
      </c>
      <c r="I422" s="22">
        <v>0</v>
      </c>
      <c r="J422" s="22">
        <v>0</v>
      </c>
      <c r="K422" s="22">
        <v>0</v>
      </c>
    </row>
    <row r="423" spans="1:11" s="8" customFormat="1" ht="18.75">
      <c r="A423" s="83"/>
      <c r="B423" s="82"/>
      <c r="C423" s="84"/>
      <c r="D423" s="33" t="s">
        <v>10</v>
      </c>
      <c r="E423" s="20">
        <f>F423+G423+H423+I423+J423+K423</f>
        <v>0</v>
      </c>
      <c r="F423" s="20">
        <f>G423+H423+L423</f>
        <v>0</v>
      </c>
      <c r="G423" s="20">
        <f>H423+L423+M423</f>
        <v>0</v>
      </c>
      <c r="H423" s="20">
        <f>L423+M423+N423</f>
        <v>0</v>
      </c>
      <c r="I423" s="20">
        <f>M423+N423+O423</f>
        <v>0</v>
      </c>
      <c r="J423" s="20">
        <f>N423+O423+P423</f>
        <v>0</v>
      </c>
      <c r="K423" s="20">
        <f>O423+P423+Q423</f>
        <v>0</v>
      </c>
    </row>
    <row r="428" spans="1:11" s="3" customFormat="1" ht="18.75">
      <c r="A428" s="3" t="s">
        <v>57</v>
      </c>
      <c r="E428" s="4"/>
      <c r="F428" s="54"/>
      <c r="G428" s="54" t="s">
        <v>58</v>
      </c>
      <c r="H428" s="4"/>
      <c r="I428" s="4"/>
      <c r="J428" s="4"/>
      <c r="K428" s="4"/>
    </row>
    <row r="429" spans="1:11" s="3" customFormat="1" ht="18.75">
      <c r="E429" s="4"/>
      <c r="F429" s="54"/>
      <c r="G429" s="54"/>
      <c r="H429" s="4"/>
      <c r="I429" s="4"/>
      <c r="J429" s="4"/>
      <c r="K429" s="4"/>
    </row>
    <row r="430" spans="1:11" s="3" customFormat="1" ht="18.75">
      <c r="A430" s="3" t="s">
        <v>56</v>
      </c>
      <c r="E430" s="4"/>
      <c r="F430" s="54"/>
      <c r="G430" s="54" t="s">
        <v>59</v>
      </c>
      <c r="H430" s="4"/>
      <c r="I430" s="4"/>
      <c r="J430" s="4"/>
      <c r="K430" s="4"/>
    </row>
    <row r="432" spans="1:11" ht="18.75">
      <c r="A432" s="5" t="s">
        <v>120</v>
      </c>
    </row>
    <row r="433" spans="1:7" ht="18.75">
      <c r="A433" s="5" t="s">
        <v>121</v>
      </c>
      <c r="B433" s="5"/>
      <c r="G433" s="54" t="s">
        <v>122</v>
      </c>
    </row>
  </sheetData>
  <sheetProtection selectLockedCells="1" selectUnlockedCells="1"/>
  <mergeCells count="297">
    <mergeCell ref="A196:A201"/>
    <mergeCell ref="B253:B258"/>
    <mergeCell ref="B230:B235"/>
    <mergeCell ref="A126:A137"/>
    <mergeCell ref="B126:B137"/>
    <mergeCell ref="A159:A167"/>
    <mergeCell ref="B159:B167"/>
    <mergeCell ref="A182:A195"/>
    <mergeCell ref="B182:B195"/>
    <mergeCell ref="A217:A223"/>
    <mergeCell ref="B217:B223"/>
    <mergeCell ref="B196:B201"/>
    <mergeCell ref="A176:A181"/>
    <mergeCell ref="B176:B181"/>
    <mergeCell ref="B168:B174"/>
    <mergeCell ref="A168:A174"/>
    <mergeCell ref="A274:A281"/>
    <mergeCell ref="B274:B281"/>
    <mergeCell ref="A224:A229"/>
    <mergeCell ref="B224:B229"/>
    <mergeCell ref="A253:A258"/>
    <mergeCell ref="B321:B323"/>
    <mergeCell ref="B324:B336"/>
    <mergeCell ref="A418:A423"/>
    <mergeCell ref="B418:B423"/>
    <mergeCell ref="A382:A387"/>
    <mergeCell ref="B382:B387"/>
    <mergeCell ref="A412:A417"/>
    <mergeCell ref="A349:A351"/>
    <mergeCell ref="B349:B351"/>
    <mergeCell ref="A343:A348"/>
    <mergeCell ref="A288:A293"/>
    <mergeCell ref="B288:B293"/>
    <mergeCell ref="A376:A381"/>
    <mergeCell ref="B376:B381"/>
    <mergeCell ref="B310:B320"/>
    <mergeCell ref="A310:A320"/>
    <mergeCell ref="A321:A323"/>
    <mergeCell ref="C400:C405"/>
    <mergeCell ref="A352:A363"/>
    <mergeCell ref="B352:B363"/>
    <mergeCell ref="B412:B417"/>
    <mergeCell ref="B370:B375"/>
    <mergeCell ref="A394:A399"/>
    <mergeCell ref="B394:B399"/>
    <mergeCell ref="A364:A369"/>
    <mergeCell ref="B364:B369"/>
    <mergeCell ref="A406:A411"/>
    <mergeCell ref="B406:B411"/>
    <mergeCell ref="B202:B216"/>
    <mergeCell ref="A202:A216"/>
    <mergeCell ref="A236:A243"/>
    <mergeCell ref="B236:B243"/>
    <mergeCell ref="A400:A405"/>
    <mergeCell ref="B400:B405"/>
    <mergeCell ref="B337:B342"/>
    <mergeCell ref="A324:A336"/>
    <mergeCell ref="C294:C299"/>
    <mergeCell ref="C364:C369"/>
    <mergeCell ref="C382:C387"/>
    <mergeCell ref="C394:C399"/>
    <mergeCell ref="A388:A393"/>
    <mergeCell ref="B388:B393"/>
    <mergeCell ref="A370:A375"/>
    <mergeCell ref="C370:C375"/>
    <mergeCell ref="C388:C393"/>
    <mergeCell ref="A337:A342"/>
    <mergeCell ref="C338:D338"/>
    <mergeCell ref="C335:D335"/>
    <mergeCell ref="C336:D336"/>
    <mergeCell ref="C337:D337"/>
    <mergeCell ref="A230:A235"/>
    <mergeCell ref="C324:C327"/>
    <mergeCell ref="C328:D328"/>
    <mergeCell ref="C288:C293"/>
    <mergeCell ref="A294:A299"/>
    <mergeCell ref="B294:B299"/>
    <mergeCell ref="C418:C423"/>
    <mergeCell ref="C343:C348"/>
    <mergeCell ref="C349:C351"/>
    <mergeCell ref="C352:D352"/>
    <mergeCell ref="C353:D353"/>
    <mergeCell ref="C355:D355"/>
    <mergeCell ref="C376:C381"/>
    <mergeCell ref="C406:C411"/>
    <mergeCell ref="C361:D361"/>
    <mergeCell ref="C362:D362"/>
    <mergeCell ref="C321:D321"/>
    <mergeCell ref="C322:D322"/>
    <mergeCell ref="C356:D356"/>
    <mergeCell ref="C358:D358"/>
    <mergeCell ref="C359:D359"/>
    <mergeCell ref="C360:D360"/>
    <mergeCell ref="C340:D340"/>
    <mergeCell ref="C339:D339"/>
    <mergeCell ref="C341:D341"/>
    <mergeCell ref="C330:D330"/>
    <mergeCell ref="C308:D308"/>
    <mergeCell ref="C313:D313"/>
    <mergeCell ref="C412:C417"/>
    <mergeCell ref="C333:D333"/>
    <mergeCell ref="C331:D331"/>
    <mergeCell ref="C311:D311"/>
    <mergeCell ref="C329:D329"/>
    <mergeCell ref="C317:D317"/>
    <mergeCell ref="C332:D332"/>
    <mergeCell ref="C320:D320"/>
    <mergeCell ref="B282:B287"/>
    <mergeCell ref="C282:C287"/>
    <mergeCell ref="C300:C303"/>
    <mergeCell ref="C304:D304"/>
    <mergeCell ref="C318:D318"/>
    <mergeCell ref="C319:D319"/>
    <mergeCell ref="C305:D305"/>
    <mergeCell ref="C306:D306"/>
    <mergeCell ref="C307:D307"/>
    <mergeCell ref="C309:D309"/>
    <mergeCell ref="A259:A264"/>
    <mergeCell ref="B259:B264"/>
    <mergeCell ref="C314:D314"/>
    <mergeCell ref="C315:D315"/>
    <mergeCell ref="C316:D316"/>
    <mergeCell ref="C310:D310"/>
    <mergeCell ref="C274:C278"/>
    <mergeCell ref="C279:D279"/>
    <mergeCell ref="C280:D280"/>
    <mergeCell ref="A282:A287"/>
    <mergeCell ref="A247:A252"/>
    <mergeCell ref="B247:B252"/>
    <mergeCell ref="C247:C252"/>
    <mergeCell ref="C259:C264"/>
    <mergeCell ref="A265:A273"/>
    <mergeCell ref="B265:B273"/>
    <mergeCell ref="C265:C269"/>
    <mergeCell ref="C270:D270"/>
    <mergeCell ref="C271:D271"/>
    <mergeCell ref="C272:D272"/>
    <mergeCell ref="C253:C258"/>
    <mergeCell ref="A244:A246"/>
    <mergeCell ref="B244:B246"/>
    <mergeCell ref="C230:C235"/>
    <mergeCell ref="C236:C240"/>
    <mergeCell ref="C241:D241"/>
    <mergeCell ref="C242:D242"/>
    <mergeCell ref="C243:D243"/>
    <mergeCell ref="C244:D244"/>
    <mergeCell ref="C245:D245"/>
    <mergeCell ref="C218:D218"/>
    <mergeCell ref="C219:D219"/>
    <mergeCell ref="C222:D222"/>
    <mergeCell ref="C224:C229"/>
    <mergeCell ref="C220:D220"/>
    <mergeCell ref="C221:D221"/>
    <mergeCell ref="C217:D217"/>
    <mergeCell ref="C211:D211"/>
    <mergeCell ref="C212:D212"/>
    <mergeCell ref="C209:D209"/>
    <mergeCell ref="C210:D210"/>
    <mergeCell ref="C213:D213"/>
    <mergeCell ref="C215:D215"/>
    <mergeCell ref="C193:D193"/>
    <mergeCell ref="C194:D194"/>
    <mergeCell ref="C196:C201"/>
    <mergeCell ref="C202:C205"/>
    <mergeCell ref="C206:D206"/>
    <mergeCell ref="C216:D216"/>
    <mergeCell ref="C176:C181"/>
    <mergeCell ref="C207:D207"/>
    <mergeCell ref="C208:D208"/>
    <mergeCell ref="C182:C186"/>
    <mergeCell ref="C187:D187"/>
    <mergeCell ref="C188:D188"/>
    <mergeCell ref="C189:D189"/>
    <mergeCell ref="C191:D191"/>
    <mergeCell ref="C190:D190"/>
    <mergeCell ref="C192:D192"/>
    <mergeCell ref="A153:A158"/>
    <mergeCell ref="B153:B158"/>
    <mergeCell ref="C153:C158"/>
    <mergeCell ref="C168:C171"/>
    <mergeCell ref="C172:D172"/>
    <mergeCell ref="C173:D173"/>
    <mergeCell ref="C145:D145"/>
    <mergeCell ref="C146:D146"/>
    <mergeCell ref="C159:C162"/>
    <mergeCell ref="C163:D163"/>
    <mergeCell ref="C164:D164"/>
    <mergeCell ref="C165:D165"/>
    <mergeCell ref="C151:D151"/>
    <mergeCell ref="A138:A146"/>
    <mergeCell ref="B138:B146"/>
    <mergeCell ref="A147:A152"/>
    <mergeCell ref="B147:B152"/>
    <mergeCell ref="C147:D147"/>
    <mergeCell ref="C148:D148"/>
    <mergeCell ref="C149:D149"/>
    <mergeCell ref="C150:D150"/>
    <mergeCell ref="C143:D143"/>
    <mergeCell ref="C144:D144"/>
    <mergeCell ref="C115:C119"/>
    <mergeCell ref="C120:D120"/>
    <mergeCell ref="C121:D121"/>
    <mergeCell ref="C138:C142"/>
    <mergeCell ref="C131:D131"/>
    <mergeCell ref="C132:D132"/>
    <mergeCell ref="C134:D134"/>
    <mergeCell ref="C135:D135"/>
    <mergeCell ref="C136:D136"/>
    <mergeCell ref="C137:D137"/>
    <mergeCell ref="C123:D123"/>
    <mergeCell ref="A103:A108"/>
    <mergeCell ref="B103:B108"/>
    <mergeCell ref="C103:C108"/>
    <mergeCell ref="A109:A114"/>
    <mergeCell ref="B109:B114"/>
    <mergeCell ref="A115:A125"/>
    <mergeCell ref="B115:B125"/>
    <mergeCell ref="C124:D124"/>
    <mergeCell ref="C109:C114"/>
    <mergeCell ref="C126:C130"/>
    <mergeCell ref="C76:C80"/>
    <mergeCell ref="C81:D81"/>
    <mergeCell ref="C82:D82"/>
    <mergeCell ref="C83:D83"/>
    <mergeCell ref="C84:D84"/>
    <mergeCell ref="C85:D85"/>
    <mergeCell ref="C86:D86"/>
    <mergeCell ref="C87:D87"/>
    <mergeCell ref="C122:D122"/>
    <mergeCell ref="A76:A86"/>
    <mergeCell ref="A87:A88"/>
    <mergeCell ref="B87:B88"/>
    <mergeCell ref="A95:A102"/>
    <mergeCell ref="B95:B102"/>
    <mergeCell ref="C95:C99"/>
    <mergeCell ref="C100:D100"/>
    <mergeCell ref="C101:D101"/>
    <mergeCell ref="A89:A94"/>
    <mergeCell ref="B89:B94"/>
    <mergeCell ref="C89:C94"/>
    <mergeCell ref="C64:C69"/>
    <mergeCell ref="A70:A75"/>
    <mergeCell ref="B70:B75"/>
    <mergeCell ref="C70:C75"/>
    <mergeCell ref="A64:A69"/>
    <mergeCell ref="B64:B69"/>
    <mergeCell ref="B76:B86"/>
    <mergeCell ref="C52:D52"/>
    <mergeCell ref="C53:D53"/>
    <mergeCell ref="A55:A63"/>
    <mergeCell ref="B55:B63"/>
    <mergeCell ref="C55:C58"/>
    <mergeCell ref="C59:D59"/>
    <mergeCell ref="C60:D60"/>
    <mergeCell ref="C61:D61"/>
    <mergeCell ref="A44:A54"/>
    <mergeCell ref="B44:B54"/>
    <mergeCell ref="C11:C16"/>
    <mergeCell ref="C17:C22"/>
    <mergeCell ref="C23:C28"/>
    <mergeCell ref="C29:C33"/>
    <mergeCell ref="C34:D34"/>
    <mergeCell ref="C35:D35"/>
    <mergeCell ref="C50:D50"/>
    <mergeCell ref="C51:D51"/>
    <mergeCell ref="C39:D39"/>
    <mergeCell ref="C41:D41"/>
    <mergeCell ref="C42:D42"/>
    <mergeCell ref="C43:D43"/>
    <mergeCell ref="A29:A36"/>
    <mergeCell ref="B29:B36"/>
    <mergeCell ref="A37:A43"/>
    <mergeCell ref="B37:B43"/>
    <mergeCell ref="C44:C48"/>
    <mergeCell ref="C49:D49"/>
    <mergeCell ref="C36:D36"/>
    <mergeCell ref="C37:D37"/>
    <mergeCell ref="I1:K1"/>
    <mergeCell ref="I2:K2"/>
    <mergeCell ref="E7:K7"/>
    <mergeCell ref="A4:K4"/>
    <mergeCell ref="A7:A9"/>
    <mergeCell ref="B7:B9"/>
    <mergeCell ref="C7:C9"/>
    <mergeCell ref="A5:K5"/>
    <mergeCell ref="D7:D9"/>
    <mergeCell ref="E8:E9"/>
    <mergeCell ref="C38:D38"/>
    <mergeCell ref="B300:B309"/>
    <mergeCell ref="A300:A309"/>
    <mergeCell ref="B343:B348"/>
    <mergeCell ref="A11:A16"/>
    <mergeCell ref="B11:B16"/>
    <mergeCell ref="A17:A22"/>
    <mergeCell ref="B17:B22"/>
    <mergeCell ref="A23:A28"/>
    <mergeCell ref="B23:B28"/>
  </mergeCells>
  <phoneticPr fontId="0" type="noConversion"/>
  <pageMargins left="0.39370078740157483" right="0.39370078740157483" top="0.98425196850393704" bottom="0.39370078740157483" header="0.51181102362204722" footer="0.51181102362204722"/>
  <pageSetup paperSize="9" scale="53" firstPageNumber="0" fitToHeight="44" orientation="landscape" r:id="rId1"/>
  <headerFooter alignWithMargins="0"/>
  <rowBreaks count="6" manualBreakCount="6">
    <brk id="63" max="10" man="1"/>
    <brk id="114" max="10" man="1"/>
    <brk id="195" max="10" man="1"/>
    <brk id="264" max="10" man="1"/>
    <brk id="375" max="10" man="1"/>
    <brk id="41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</vt:i4>
      </vt:variant>
    </vt:vector>
  </HeadingPairs>
  <TitlesOfParts>
    <vt:vector size="8" baseType="lpstr">
      <vt:lpstr>Отдел образования</vt:lpstr>
      <vt:lpstr>Отдел образования (2)</vt:lpstr>
      <vt:lpstr>'Отдел образования'!Excel_BuiltIn_Print_Area</vt:lpstr>
      <vt:lpstr>'Отдел образования (2)'!Excel_BuiltIn_Print_Area</vt:lpstr>
      <vt:lpstr>'Отдел образования'!Заголовки_для_печати</vt:lpstr>
      <vt:lpstr>'Отдел образования (2)'!Заголовки_для_печати</vt:lpstr>
      <vt:lpstr>'Отдел образования'!Область_печати</vt:lpstr>
      <vt:lpstr>'Отдел образования (2)'!Область_печати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</dc:creator>
  <cp:lastModifiedBy>Acer - 8</cp:lastModifiedBy>
  <cp:lastPrinted>2018-12-14T09:18:55Z</cp:lastPrinted>
  <dcterms:created xsi:type="dcterms:W3CDTF">2016-08-10T14:20:43Z</dcterms:created>
  <dcterms:modified xsi:type="dcterms:W3CDTF">2019-03-19T07:02:52Z</dcterms:modified>
</cp:coreProperties>
</file>